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はじめに" sheetId="1" r:id="rId1"/>
    <sheet name="入力シート" sheetId="2" r:id="rId2"/>
    <sheet name="高体連登録名簿" sheetId="3" r:id="rId3"/>
    <sheet name="Sheet1" sheetId="4" r:id="rId4"/>
  </sheets>
  <definedNames>
    <definedName name="_xlnm.Print_Area" localSheetId="2">'高体連登録名簿'!$A$1:$AA$66</definedName>
  </definedNames>
  <calcPr fullCalcOnLoad="1"/>
</workbook>
</file>

<file path=xl/sharedStrings.xml><?xml version="1.0" encoding="utf-8"?>
<sst xmlns="http://schemas.openxmlformats.org/spreadsheetml/2006/main" count="364" uniqueCount="112">
  <si>
    <t>学校名</t>
  </si>
  <si>
    <t>顧問名</t>
  </si>
  <si>
    <t>年齢</t>
  </si>
  <si>
    <t>性別</t>
  </si>
  <si>
    <t>称号</t>
  </si>
  <si>
    <t>段位</t>
  </si>
  <si>
    <t>番号</t>
  </si>
  <si>
    <t>生年月日</t>
  </si>
  <si>
    <t>学年</t>
  </si>
  <si>
    <t>住所</t>
  </si>
  <si>
    <t>氏　　名</t>
  </si>
  <si>
    <t>所在地</t>
  </si>
  <si>
    <t>郵便番号</t>
  </si>
  <si>
    <t>電話番号</t>
  </si>
  <si>
    <t>学校長</t>
  </si>
  <si>
    <t>フリガナ</t>
  </si>
  <si>
    <t>住　　　　　所</t>
  </si>
  <si>
    <t>部員数</t>
  </si>
  <si>
    <t>男</t>
  </si>
  <si>
    <t>女</t>
  </si>
  <si>
    <t>無</t>
  </si>
  <si>
    <t>一級</t>
  </si>
  <si>
    <t>初</t>
  </si>
  <si>
    <t>二</t>
  </si>
  <si>
    <t>三</t>
  </si>
  <si>
    <t>１　　年</t>
  </si>
  <si>
    <t>２　　年</t>
  </si>
  <si>
    <t>３　　年</t>
  </si>
  <si>
    <t>４　　年</t>
  </si>
  <si>
    <t>合　　計</t>
  </si>
  <si>
    <t>学校長名</t>
  </si>
  <si>
    <r>
      <t>住所
（</t>
    </r>
    <r>
      <rPr>
        <sz val="11"/>
        <color indexed="10"/>
        <rFont val="ＭＳ Ｐゴシック"/>
        <family val="3"/>
      </rPr>
      <t>茨城県から入力</t>
    </r>
    <r>
      <rPr>
        <sz val="11"/>
        <rFont val="ＭＳ Ｐゴシック"/>
        <family val="3"/>
      </rPr>
      <t>）</t>
    </r>
  </si>
  <si>
    <t>１．</t>
  </si>
  <si>
    <t>２．</t>
  </si>
  <si>
    <t>下のバーから入力シートを選んで，クリックしてください。</t>
  </si>
  <si>
    <t>高体連登録名簿を選んでクリックしてください。</t>
  </si>
  <si>
    <t>入力シートの色がついている箇所に入力してください。</t>
  </si>
  <si>
    <r>
      <t>住所は</t>
    </r>
    <r>
      <rPr>
        <sz val="11"/>
        <color indexed="10"/>
        <rFont val="ＭＳ Ｐゴシック"/>
        <family val="3"/>
      </rPr>
      <t>茨城県から入力</t>
    </r>
    <r>
      <rPr>
        <sz val="11"/>
        <rFont val="ＭＳ Ｐゴシック"/>
        <family val="3"/>
      </rPr>
      <t>してください。（郵便番号変換ツールを使用すると作業が楽になります）</t>
    </r>
  </si>
  <si>
    <t>生徒氏名</t>
  </si>
  <si>
    <t>◎</t>
  </si>
  <si>
    <t>３．</t>
  </si>
  <si>
    <t>４．</t>
  </si>
  <si>
    <t>５．</t>
  </si>
  <si>
    <r>
      <t>フリガナ　　　　　　</t>
    </r>
    <r>
      <rPr>
        <sz val="9"/>
        <color indexed="10"/>
        <rFont val="ＭＳ Ｐゴシック"/>
        <family val="3"/>
      </rPr>
      <t>（半角ｶﾅ）</t>
    </r>
  </si>
  <si>
    <t>剣道連盟登録番号</t>
  </si>
  <si>
    <t>６．</t>
  </si>
  <si>
    <t>以上で，入力作業は終了です。</t>
  </si>
  <si>
    <t>・</t>
  </si>
  <si>
    <t>・</t>
  </si>
  <si>
    <t>１　入力作業手順および注意事項</t>
  </si>
  <si>
    <r>
      <t>生年月日は半角で</t>
    </r>
    <r>
      <rPr>
        <sz val="11"/>
        <color indexed="10"/>
        <rFont val="ＭＳ Ｐゴシック"/>
        <family val="3"/>
      </rPr>
      <t>H○○．○○．○○</t>
    </r>
    <r>
      <rPr>
        <sz val="11"/>
        <rFont val="ＭＳ Ｐゴシック"/>
        <family val="3"/>
      </rPr>
      <t>と入力してください。</t>
    </r>
  </si>
  <si>
    <t>※</t>
  </si>
  <si>
    <t>高体連登録名簿を印刷し，入力ミスがないかどうかをチェックしてください。</t>
  </si>
  <si>
    <r>
      <t>段位は漢数字で入力してください。(</t>
    </r>
    <r>
      <rPr>
        <sz val="11"/>
        <color indexed="10"/>
        <rFont val="ＭＳ Ｐゴシック"/>
        <family val="3"/>
      </rPr>
      <t>三・二・初・一・無</t>
    </r>
    <r>
      <rPr>
        <sz val="11"/>
        <rFont val="ＭＳ Ｐゴシック"/>
        <family val="3"/>
      </rPr>
      <t>のいずれかでお願いします）</t>
    </r>
  </si>
  <si>
    <t>※　一級は『一』とします。</t>
  </si>
  <si>
    <r>
      <t>※なお，</t>
    </r>
    <r>
      <rPr>
        <b/>
        <u val="single"/>
        <sz val="11"/>
        <rFont val="ＭＳ Ｐゴシック"/>
        <family val="3"/>
      </rPr>
      <t>高体連登録名簿</t>
    </r>
    <r>
      <rPr>
        <u val="single"/>
        <sz val="11"/>
        <rFont val="ＭＳ Ｐゴシック"/>
        <family val="3"/>
      </rPr>
      <t>シートには直接入力することができません</t>
    </r>
    <r>
      <rPr>
        <sz val="11"/>
        <rFont val="ＭＳ Ｐゴシック"/>
        <family val="3"/>
      </rPr>
      <t>のでご注意ください。（保護がかかっています）</t>
    </r>
  </si>
  <si>
    <t>①</t>
  </si>
  <si>
    <t>②</t>
  </si>
  <si>
    <r>
      <t>性別（</t>
    </r>
    <r>
      <rPr>
        <sz val="11"/>
        <color indexed="10"/>
        <rFont val="ＭＳ Ｐゴシック"/>
        <family val="3"/>
      </rPr>
      <t>男・女</t>
    </r>
    <r>
      <rPr>
        <sz val="11"/>
        <rFont val="ＭＳ Ｐゴシック"/>
        <family val="3"/>
      </rPr>
      <t>）</t>
    </r>
  </si>
  <si>
    <r>
      <t>全剣連社会体育指導員資格については有の場合のみ</t>
    </r>
    <r>
      <rPr>
        <sz val="11"/>
        <color indexed="10"/>
        <rFont val="ＭＳ Ｐゴシック"/>
        <family val="3"/>
      </rPr>
      <t>有</t>
    </r>
    <r>
      <rPr>
        <sz val="11"/>
        <rFont val="ＭＳ Ｐゴシック"/>
        <family val="3"/>
      </rPr>
      <t>でお願いします。</t>
    </r>
  </si>
  <si>
    <r>
      <t>ファイルに名前（</t>
    </r>
    <r>
      <rPr>
        <b/>
        <sz val="11"/>
        <rFont val="ＭＳ Ｐゴシック"/>
        <family val="3"/>
      </rPr>
      <t>学校名＋登録</t>
    </r>
    <r>
      <rPr>
        <sz val="11"/>
        <rFont val="ＭＳ Ｐゴシック"/>
        <family val="3"/>
      </rPr>
      <t>）を付けて保存してください。例→水戸高登録.xls</t>
    </r>
  </si>
  <si>
    <t>剣道連盟登録番号欄は地区委員長が記載しますので空欄のままでお願いします。ただし、事前に学校単位で登録が済んでいる場合には登録番号を入力してください。</t>
  </si>
  <si>
    <r>
      <t xml:space="preserve">生年月日
</t>
    </r>
    <r>
      <rPr>
        <sz val="9"/>
        <rFont val="ＭＳ Ｐゴシック"/>
        <family val="3"/>
      </rPr>
      <t>（</t>
    </r>
    <r>
      <rPr>
        <sz val="9"/>
        <color indexed="10"/>
        <rFont val="ＭＳ Ｐゴシック"/>
        <family val="3"/>
      </rPr>
      <t>半角でＨ○．○．○と入力</t>
    </r>
    <r>
      <rPr>
        <sz val="9"/>
        <rFont val="ＭＳ Ｐゴシック"/>
        <family val="3"/>
      </rPr>
      <t>）</t>
    </r>
  </si>
  <si>
    <r>
      <t>性別
（</t>
    </r>
    <r>
      <rPr>
        <sz val="11"/>
        <color indexed="10"/>
        <rFont val="ＭＳ Ｐゴシック"/>
        <family val="3"/>
      </rPr>
      <t>男・女</t>
    </r>
    <r>
      <rPr>
        <sz val="11"/>
        <rFont val="ＭＳ Ｐゴシック"/>
        <family val="3"/>
      </rPr>
      <t>）</t>
    </r>
  </si>
  <si>
    <r>
      <t xml:space="preserve">年齢
</t>
    </r>
    <r>
      <rPr>
        <sz val="9"/>
        <color indexed="10"/>
        <rFont val="ＭＳ Ｐゴシック"/>
        <family val="3"/>
      </rPr>
      <t>（半角数字）</t>
    </r>
  </si>
  <si>
    <r>
      <t>（財）全剣連社会体育指導員資格の有無
（</t>
    </r>
    <r>
      <rPr>
        <sz val="11"/>
        <color indexed="10"/>
        <rFont val="ＭＳ Ｐゴシック"/>
        <family val="3"/>
      </rPr>
      <t>有のみ記入</t>
    </r>
    <r>
      <rPr>
        <sz val="11"/>
        <rFont val="ＭＳ Ｐゴシック"/>
        <family val="3"/>
      </rPr>
      <t>）</t>
    </r>
  </si>
  <si>
    <t>顧問</t>
  </si>
  <si>
    <t>生徒</t>
  </si>
  <si>
    <t>学年・男女・段</t>
  </si>
  <si>
    <t>教科</t>
  </si>
  <si>
    <t>FAX番号</t>
  </si>
  <si>
    <t>すでに剣道連盟に登録済みの場合には，登録番号を入力してください。</t>
  </si>
  <si>
    <r>
      <t>剣連登録番号
（</t>
    </r>
    <r>
      <rPr>
        <sz val="11"/>
        <color indexed="10"/>
        <rFont val="ＭＳ Ｐゴシック"/>
        <family val="3"/>
      </rPr>
      <t>既に登録してある場合のみ記入</t>
    </r>
    <r>
      <rPr>
        <sz val="11"/>
        <rFont val="ＭＳ Ｐゴシック"/>
        <family val="3"/>
      </rPr>
      <t>）</t>
    </r>
  </si>
  <si>
    <r>
      <t>段位
(</t>
    </r>
    <r>
      <rPr>
        <sz val="11"/>
        <color indexed="10"/>
        <rFont val="ＭＳ Ｐゴシック"/>
        <family val="3"/>
      </rPr>
      <t>選択</t>
    </r>
    <r>
      <rPr>
        <sz val="11"/>
        <rFont val="ＭＳ Ｐゴシック"/>
        <family val="3"/>
      </rPr>
      <t>）</t>
    </r>
  </si>
  <si>
    <r>
      <t>学年
（</t>
    </r>
    <r>
      <rPr>
        <sz val="11"/>
        <color indexed="10"/>
        <rFont val="ＭＳ Ｐゴシック"/>
        <family val="3"/>
      </rPr>
      <t>選択</t>
    </r>
    <r>
      <rPr>
        <sz val="11"/>
        <rFont val="ＭＳ Ｐゴシック"/>
        <family val="3"/>
      </rPr>
      <t>）</t>
    </r>
  </si>
  <si>
    <r>
      <t>段位　　</t>
    </r>
    <r>
      <rPr>
        <sz val="9"/>
        <color indexed="10"/>
        <rFont val="ＭＳ Ｐゴシック"/>
        <family val="3"/>
      </rPr>
      <t>(選択）</t>
    </r>
  </si>
  <si>
    <r>
      <t xml:space="preserve">電話番号
</t>
    </r>
    <r>
      <rPr>
        <sz val="11"/>
        <color indexed="10"/>
        <rFont val="ＭＳ Ｐゴシック"/>
        <family val="3"/>
      </rPr>
      <t>携帯電話など，連絡のつく番号</t>
    </r>
  </si>
  <si>
    <r>
      <t xml:space="preserve">〒
</t>
    </r>
    <r>
      <rPr>
        <sz val="9"/>
        <color indexed="10"/>
        <rFont val="ＭＳ Ｐゴシック"/>
        <family val="3"/>
      </rPr>
      <t>（半角数字）</t>
    </r>
  </si>
  <si>
    <r>
      <t xml:space="preserve">〒
</t>
    </r>
    <r>
      <rPr>
        <sz val="9"/>
        <color indexed="10"/>
        <rFont val="ＭＳ Ｐゴシック"/>
        <family val="3"/>
      </rPr>
      <t>（半角数字）</t>
    </r>
  </si>
  <si>
    <t>電話番号
携帯電話など，連絡のつく番号</t>
  </si>
  <si>
    <t>年度茨城県高体連剣道専門部登録者名簿作成入力シート</t>
  </si>
  <si>
    <r>
      <t>称号　　</t>
    </r>
    <r>
      <rPr>
        <sz val="11"/>
        <color indexed="10"/>
        <rFont val="ＭＳ Ｐゴシック"/>
        <family val="3"/>
      </rPr>
      <t>　(選択）</t>
    </r>
    <r>
      <rPr>
        <sz val="11"/>
        <rFont val="ＭＳ Ｐゴシック"/>
        <family val="3"/>
      </rPr>
      <t>　　　　　</t>
    </r>
  </si>
  <si>
    <r>
      <t>年齢，学年，称号，段位等については</t>
    </r>
    <r>
      <rPr>
        <sz val="11"/>
        <color indexed="10"/>
        <rFont val="ＭＳ Ｐゴシック"/>
        <family val="3"/>
      </rPr>
      <t>登録する年度の４月１日現在</t>
    </r>
    <r>
      <rPr>
        <sz val="11"/>
        <rFont val="ＭＳ Ｐゴシック"/>
        <family val="3"/>
      </rPr>
      <t>でお願いします。</t>
    </r>
  </si>
  <si>
    <t>三</t>
  </si>
  <si>
    <t>（財）全剣連社会
体育指導員資格</t>
  </si>
  <si>
    <t>※大会運営補助徴収金については，以下の額を各大会での徴収となります。</t>
  </si>
  <si>
    <t>関東大会予選会</t>
  </si>
  <si>
    <t>団体戦のみ出場校</t>
  </si>
  <si>
    <t>個人戦のみ出場校</t>
  </si>
  <si>
    <t>男女各1,000円</t>
  </si>
  <si>
    <t>1名あたり200円</t>
  </si>
  <si>
    <t>全国大会予選会</t>
  </si>
  <si>
    <t>新人大会</t>
  </si>
  <si>
    <t>男女各2,000円</t>
  </si>
  <si>
    <t>令和</t>
  </si>
  <si>
    <t>大会審判を協力
（できる，できない）</t>
  </si>
  <si>
    <t>③</t>
  </si>
  <si>
    <t>振込先</t>
  </si>
  <si>
    <r>
      <t>高体連登録費（500円×部員数）</t>
    </r>
    <r>
      <rPr>
        <b/>
        <sz val="11"/>
        <rFont val="ＭＳ Ｐゴシック"/>
        <family val="3"/>
      </rPr>
      <t>マネージャー除く</t>
    </r>
  </si>
  <si>
    <r>
      <t>茨城県剣道連盟登録費（1,000円×部員数）</t>
    </r>
    <r>
      <rPr>
        <b/>
        <sz val="11"/>
        <rFont val="ＭＳ Ｐゴシック"/>
        <family val="3"/>
      </rPr>
      <t>マネージャー除く</t>
    </r>
  </si>
  <si>
    <t>部活動指導員</t>
  </si>
  <si>
    <t>指導者</t>
  </si>
  <si>
    <t>部活動指導員
外部指導者</t>
  </si>
  <si>
    <t>外部指導者</t>
  </si>
  <si>
    <t>部活動指導員、外部指導者の先生がいらっしゃる学校については指導者の欄にプルダウンリストから選択して入力してください。</t>
  </si>
  <si>
    <t>学校剣道連盟分担金(1校につき，￥4,000円)</t>
  </si>
  <si>
    <t>以下のアドレスから、Googleformsで必要事項を回答し、ファイルを送信してください。</t>
  </si>
  <si>
    <r>
      <t>「入力シート」</t>
    </r>
    <r>
      <rPr>
        <sz val="11"/>
        <color indexed="10"/>
        <rFont val="ＭＳ Ｐゴシック"/>
        <family val="3"/>
      </rPr>
      <t>に必要事項を入力し，</t>
    </r>
    <r>
      <rPr>
        <b/>
        <sz val="14"/>
        <color indexed="10"/>
        <rFont val="ＭＳ Ｐゴシック"/>
        <family val="3"/>
      </rPr>
      <t>「Googleforms」</t>
    </r>
    <r>
      <rPr>
        <sz val="11"/>
        <color indexed="10"/>
        <rFont val="ＭＳ Ｐゴシック"/>
        <family val="3"/>
      </rPr>
      <t>から送信してください。</t>
    </r>
  </si>
  <si>
    <t>２　以下については下記振込先に①～③をまとめて振り込んでください。</t>
  </si>
  <si>
    <t>３　Google formsからファイルを提出してください</t>
  </si>
  <si>
    <r>
      <t xml:space="preserve">常陽銀行　下妻東支店（店番１７４）　口座番号１２９９２６０
茨城県高体連剣道専門部　小澤　和也
</t>
    </r>
    <r>
      <rPr>
        <b/>
        <sz val="12"/>
        <rFont val="ＭＳ Ｐゴシック"/>
        <family val="3"/>
      </rPr>
      <t xml:space="preserve">
　　</t>
    </r>
    <r>
      <rPr>
        <sz val="12"/>
        <rFont val="ＭＳ Ｐゴシック"/>
        <family val="3"/>
      </rPr>
      <t>※振込名は学校名（略称）としてください。
　　　　例）茨城県立土浦第三高等学校　→　ツチウラダイサン</t>
    </r>
  </si>
  <si>
    <t>https://forms.gle/xrnjWWGA5XTChF4b6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</si>
</sst>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8">
    <font>
      <sz val="11"/>
      <name val="ＭＳ Ｐゴシック"/>
      <family val="3"/>
    </font>
    <font>
      <sz val="6"/>
      <name val="ＭＳ Ｐゴシック"/>
      <family val="3"/>
    </font>
    <font>
      <sz val="2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Ｐゴシック"/>
      <family val="3"/>
    </font>
    <font>
      <sz val="9"/>
      <color indexed="10"/>
      <name val="ＭＳ Ｐゴシック"/>
      <family val="3"/>
    </font>
    <font>
      <b/>
      <sz val="16"/>
      <name val="ＭＳ Ｐゴシック"/>
      <family val="3"/>
    </font>
    <font>
      <b/>
      <sz val="16"/>
      <color indexed="12"/>
      <name val="ＭＳ Ｐゴシック"/>
      <family val="3"/>
    </font>
    <font>
      <b/>
      <sz val="14"/>
      <color indexed="10"/>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name val="ＭＳ Ｐゴシック"/>
      <family val="3"/>
    </font>
    <font>
      <b/>
      <u val="single"/>
      <sz val="11"/>
      <name val="ＭＳ Ｐゴシック"/>
      <family val="3"/>
    </font>
    <font>
      <sz val="14"/>
      <color indexed="12"/>
      <name val="ＭＳ Ｐゴシック"/>
      <family val="3"/>
    </font>
    <font>
      <b/>
      <sz val="16"/>
      <color indexed="10"/>
      <name val="ＭＳ Ｐゴシック"/>
      <family val="3"/>
    </font>
    <font>
      <sz val="20"/>
      <name val="ＭＳ 明朝"/>
      <family val="1"/>
    </font>
    <font>
      <sz val="11"/>
      <color indexed="12"/>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style="double"/>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style="hair"/>
      <top style="thin"/>
      <bottom style="hair"/>
    </border>
    <border>
      <left style="medium"/>
      <right style="hair"/>
      <top style="hair"/>
      <bottom style="hair"/>
    </border>
    <border>
      <left style="medium"/>
      <right style="hair"/>
      <top style="hair"/>
      <bottom style="medium"/>
    </border>
    <border>
      <left style="hair"/>
      <right style="hair"/>
      <top style="thin"/>
      <bottom style="hair"/>
    </border>
    <border>
      <left style="medium"/>
      <right>
        <color indexed="63"/>
      </right>
      <top style="thin"/>
      <bottom style="hair"/>
    </border>
    <border>
      <left style="hair"/>
      <right style="hair"/>
      <top style="hair"/>
      <bottom style="hair"/>
    </border>
    <border>
      <left style="hair"/>
      <right style="hair"/>
      <top style="hair"/>
      <bottom style="medium"/>
    </border>
    <border>
      <left style="hair"/>
      <right>
        <color indexed="63"/>
      </right>
      <top style="medium"/>
      <bottom style="thin"/>
    </border>
    <border>
      <left style="hair"/>
      <right>
        <color indexed="63"/>
      </right>
      <top style="hair"/>
      <bottom style="hair"/>
    </border>
    <border>
      <left>
        <color indexed="63"/>
      </left>
      <right>
        <color indexed="63"/>
      </right>
      <top style="hair"/>
      <bottom style="hair"/>
    </border>
    <border>
      <left style="thin"/>
      <right style="hair"/>
      <top style="hair"/>
      <bottom style="hair"/>
    </border>
    <border>
      <left style="hair"/>
      <right style="hair"/>
      <top style="hair"/>
      <bottom style="thin"/>
    </border>
    <border>
      <left style="thin"/>
      <right style="hair"/>
      <top style="thin"/>
      <bottom style="hair"/>
    </border>
    <border>
      <left style="thin"/>
      <right style="hair"/>
      <top style="hair"/>
      <bottom style="thin"/>
    </border>
    <border>
      <left style="hair"/>
      <right style="thin"/>
      <top style="hair"/>
      <bottom style="hair"/>
    </border>
    <border>
      <left style="hair"/>
      <right style="thin"/>
      <top style="hair"/>
      <bottom style="thin"/>
    </border>
    <border>
      <left style="hair"/>
      <right style="hair"/>
      <top style="thin"/>
      <bottom style="thin"/>
    </border>
    <border>
      <left style="hair"/>
      <right style="hair"/>
      <top>
        <color indexed="63"/>
      </top>
      <bottom style="hair"/>
    </border>
    <border>
      <left style="medium"/>
      <right>
        <color indexed="63"/>
      </right>
      <top style="hair"/>
      <bottom>
        <color indexed="63"/>
      </bottom>
    </border>
    <border>
      <left style="hair"/>
      <right>
        <color indexed="63"/>
      </right>
      <top style="thin"/>
      <bottom style="hair"/>
    </border>
    <border>
      <left style="hair"/>
      <right>
        <color indexed="63"/>
      </right>
      <top style="hair"/>
      <bottom style="medium"/>
    </border>
    <border>
      <left style="double"/>
      <right>
        <color indexed="63"/>
      </right>
      <top>
        <color indexed="63"/>
      </top>
      <bottom style="double"/>
    </border>
    <border>
      <left style="medium"/>
      <right style="medium"/>
      <top style="medium"/>
      <bottom style="medium"/>
    </border>
    <border>
      <left>
        <color indexed="63"/>
      </left>
      <right style="medium"/>
      <top style="hair"/>
      <bottom style="hair"/>
    </border>
    <border>
      <left>
        <color indexed="63"/>
      </left>
      <right style="medium"/>
      <top style="hair"/>
      <bottom style="medium"/>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style="thin"/>
      <bottom style="hair"/>
    </border>
    <border>
      <left>
        <color indexed="63"/>
      </left>
      <right style="hair"/>
      <top style="hair"/>
      <bottom style="hair"/>
    </border>
    <border>
      <left>
        <color indexed="63"/>
      </left>
      <right style="hair"/>
      <top style="hair"/>
      <bottom style="medium"/>
    </border>
    <border>
      <left>
        <color indexed="63"/>
      </left>
      <right style="hair"/>
      <top style="medium"/>
      <bottom style="thin"/>
    </border>
    <border>
      <left style="thin"/>
      <right>
        <color indexed="63"/>
      </right>
      <top style="hair"/>
      <bottom style="medium"/>
    </border>
    <border>
      <left>
        <color indexed="63"/>
      </left>
      <right>
        <color indexed="63"/>
      </right>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hair"/>
    </border>
    <border>
      <left style="hair"/>
      <right style="thin"/>
      <top>
        <color indexed="63"/>
      </top>
      <bottom style="hair"/>
    </border>
    <border>
      <left>
        <color indexed="63"/>
      </left>
      <right style="hair"/>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3" fillId="0" borderId="0">
      <alignment vertic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99">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right" vertical="center"/>
    </xf>
    <xf numFmtId="0" fontId="10" fillId="0" borderId="1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left" vertical="center" shrinkToFi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0" fillId="0" borderId="0" xfId="0" applyNumberFormat="1" applyBorder="1" applyAlignment="1">
      <alignment horizontal="right" vertical="center"/>
    </xf>
    <xf numFmtId="0" fontId="0" fillId="33" borderId="21" xfId="0" applyFill="1" applyBorder="1" applyAlignment="1" applyProtection="1">
      <alignment horizontal="left" vertical="center" shrinkToFit="1"/>
      <protection locked="0"/>
    </xf>
    <xf numFmtId="0" fontId="0" fillId="33" borderId="21" xfId="0" applyFill="1" applyBorder="1" applyAlignment="1" applyProtection="1">
      <alignment horizontal="left" vertical="center"/>
      <protection locked="0"/>
    </xf>
    <xf numFmtId="0" fontId="0" fillId="33" borderId="21" xfId="0" applyFill="1" applyBorder="1" applyAlignment="1" applyProtection="1">
      <alignment horizontal="center" vertical="center"/>
      <protection locked="0"/>
    </xf>
    <xf numFmtId="0" fontId="0" fillId="33" borderId="2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23" xfId="0" applyFill="1" applyBorder="1" applyAlignment="1" applyProtection="1">
      <alignment horizontal="left" vertical="center" shrinkToFit="1"/>
      <protection locked="0"/>
    </xf>
    <xf numFmtId="0" fontId="0" fillId="33" borderId="23" xfId="0" applyFill="1" applyBorder="1" applyAlignment="1" applyProtection="1">
      <alignment horizontal="left" vertical="center"/>
      <protection locked="0"/>
    </xf>
    <xf numFmtId="0" fontId="0" fillId="33" borderId="23" xfId="0" applyFill="1" applyBorder="1" applyAlignment="1" applyProtection="1">
      <alignment horizontal="center" vertical="center"/>
      <protection locked="0"/>
    </xf>
    <xf numFmtId="0" fontId="0" fillId="33" borderId="14" xfId="0" applyFill="1" applyBorder="1" applyAlignment="1" applyProtection="1">
      <alignment vertical="center"/>
      <protection locked="0"/>
    </xf>
    <xf numFmtId="0" fontId="0" fillId="33" borderId="24"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protection locked="0"/>
    </xf>
    <xf numFmtId="0" fontId="0" fillId="33" borderId="24" xfId="0" applyFill="1" applyBorder="1" applyAlignment="1" applyProtection="1">
      <alignment horizontal="center" vertical="center"/>
      <protection locked="0"/>
    </xf>
    <xf numFmtId="0" fontId="16" fillId="0" borderId="0" xfId="0" applyFont="1" applyAlignment="1">
      <alignment horizontal="center" vertical="center"/>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0" fillId="0" borderId="0" xfId="0" applyAlignment="1" applyProtection="1">
      <alignment horizontal="left" vertical="center"/>
      <protection/>
    </xf>
    <xf numFmtId="0" fontId="0" fillId="0" borderId="21" xfId="0" applyBorder="1" applyAlignment="1" applyProtection="1">
      <alignment vertical="center"/>
      <protection/>
    </xf>
    <xf numFmtId="0" fontId="0" fillId="0" borderId="23" xfId="0"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33" borderId="3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33" borderId="23"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0" borderId="17" xfId="0" applyBorder="1" applyAlignment="1">
      <alignment vertical="center" wrapText="1"/>
    </xf>
    <xf numFmtId="0" fontId="0" fillId="33" borderId="21" xfId="0" applyFill="1" applyBorder="1" applyAlignment="1" applyProtection="1">
      <alignment vertical="center"/>
      <protection locked="0"/>
    </xf>
    <xf numFmtId="0" fontId="0" fillId="33" borderId="23" xfId="0" applyFill="1" applyBorder="1" applyAlignment="1" applyProtection="1">
      <alignment vertical="center"/>
      <protection locked="0"/>
    </xf>
    <xf numFmtId="0" fontId="0" fillId="33" borderId="24" xfId="0" applyFill="1" applyBorder="1" applyAlignment="1" applyProtection="1">
      <alignment vertical="center"/>
      <protection locked="0"/>
    </xf>
    <xf numFmtId="0" fontId="0" fillId="0" borderId="36" xfId="0" applyBorder="1" applyAlignment="1">
      <alignment vertical="center"/>
    </xf>
    <xf numFmtId="0" fontId="0" fillId="33" borderId="37"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33" borderId="38" xfId="0" applyFill="1" applyBorder="1" applyAlignment="1" applyProtection="1">
      <alignment vertical="center"/>
      <protection locked="0"/>
    </xf>
    <xf numFmtId="0" fontId="0" fillId="0" borderId="0" xfId="0" applyAlignment="1">
      <alignment horizontal="left" vertical="center"/>
    </xf>
    <xf numFmtId="0" fontId="0" fillId="0" borderId="0" xfId="0" applyAlignment="1">
      <alignment vertical="center"/>
    </xf>
    <xf numFmtId="0" fontId="8" fillId="0" borderId="0" xfId="0" applyFont="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49" fontId="0" fillId="0" borderId="0" xfId="0" applyNumberFormat="1" applyBorder="1" applyAlignment="1">
      <alignment vertical="center"/>
    </xf>
    <xf numFmtId="0" fontId="0" fillId="0" borderId="0" xfId="0" applyBorder="1" applyAlignment="1">
      <alignment vertical="center"/>
    </xf>
    <xf numFmtId="49" fontId="9" fillId="0" borderId="0" xfId="0" applyNumberFormat="1" applyFont="1" applyBorder="1" applyAlignment="1">
      <alignment vertical="center"/>
    </xf>
    <xf numFmtId="0" fontId="0" fillId="0" borderId="0" xfId="0" applyBorder="1" applyAlignment="1">
      <alignment vertical="center" wrapText="1"/>
    </xf>
    <xf numFmtId="49" fontId="0" fillId="0" borderId="0" xfId="0" applyNumberFormat="1" applyFont="1" applyBorder="1" applyAlignment="1">
      <alignment vertical="center" wrapText="1"/>
    </xf>
    <xf numFmtId="49" fontId="0" fillId="0" borderId="0" xfId="0" applyNumberFormat="1" applyFont="1" applyAlignment="1">
      <alignment vertical="center"/>
    </xf>
    <xf numFmtId="49" fontId="17" fillId="0" borderId="0" xfId="0" applyNumberFormat="1" applyFont="1" applyBorder="1" applyAlignment="1">
      <alignment vertical="center"/>
    </xf>
    <xf numFmtId="0" fontId="6" fillId="0" borderId="0" xfId="0" applyFont="1" applyAlignment="1">
      <alignment vertical="center"/>
    </xf>
    <xf numFmtId="0" fontId="0" fillId="0" borderId="2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5" xfId="0" applyFont="1" applyBorder="1" applyAlignment="1">
      <alignment vertical="center" wrapText="1"/>
    </xf>
    <xf numFmtId="0" fontId="0" fillId="0" borderId="0" xfId="0" applyAlignment="1">
      <alignment vertical="center" wrapText="1"/>
    </xf>
    <xf numFmtId="0" fontId="2" fillId="33" borderId="40" xfId="0" applyFont="1"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0" borderId="43" xfId="0" applyBorder="1" applyAlignment="1">
      <alignment horizontal="center" vertical="center" wrapText="1"/>
    </xf>
    <xf numFmtId="49" fontId="0" fillId="0" borderId="0" xfId="0" applyNumberFormat="1" applyBorder="1" applyAlignment="1">
      <alignment horizontal="right" vertical="top"/>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49" fontId="19" fillId="0" borderId="0" xfId="44" applyNumberFormat="1" applyFont="1" applyBorder="1" applyAlignment="1" applyProtection="1">
      <alignment vertical="center"/>
      <protection/>
    </xf>
    <xf numFmtId="49" fontId="19" fillId="0" borderId="0" xfId="44" applyNumberFormat="1" applyFont="1" applyAlignment="1" applyProtection="1">
      <alignment vertical="center"/>
      <protection/>
    </xf>
    <xf numFmtId="0" fontId="12" fillId="0" borderId="0" xfId="0" applyFont="1" applyAlignment="1">
      <alignment vertical="center"/>
    </xf>
    <xf numFmtId="0" fontId="2" fillId="0" borderId="44"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vertical="center"/>
      <protection locked="0"/>
    </xf>
    <xf numFmtId="49"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10" fillId="0" borderId="46" xfId="0" applyFont="1" applyBorder="1" applyAlignment="1">
      <alignment horizontal="left" vertical="center" shrinkToFit="1"/>
    </xf>
    <xf numFmtId="0" fontId="0" fillId="0" borderId="47" xfId="0" applyBorder="1" applyAlignment="1">
      <alignment horizontal="left" vertical="center" shrinkToFit="1"/>
    </xf>
    <xf numFmtId="0" fontId="0" fillId="0" borderId="47"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0" xfId="0" applyAlignment="1">
      <alignment horizontal="left" vertical="center" wrapText="1"/>
    </xf>
    <xf numFmtId="0" fontId="0" fillId="0" borderId="0" xfId="0" applyBorder="1" applyAlignment="1">
      <alignment vertical="center" wrapText="1"/>
    </xf>
    <xf numFmtId="0" fontId="12" fillId="0" borderId="0" xfId="0" applyFont="1" applyAlignment="1">
      <alignment horizontal="center" vertical="center"/>
    </xf>
    <xf numFmtId="0" fontId="8" fillId="0" borderId="49" xfId="0" applyFont="1" applyBorder="1" applyAlignment="1">
      <alignment vertical="center" wrapText="1"/>
    </xf>
    <xf numFmtId="0" fontId="8" fillId="0" borderId="50" xfId="0" applyFont="1" applyBorder="1" applyAlignment="1">
      <alignment vertical="center" wrapText="1"/>
    </xf>
    <xf numFmtId="0" fontId="8" fillId="0" borderId="51" xfId="0" applyFont="1" applyBorder="1" applyAlignment="1">
      <alignment vertical="center" wrapText="1"/>
    </xf>
    <xf numFmtId="0" fontId="0" fillId="33" borderId="26"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0" borderId="25" xfId="0" applyFont="1" applyBorder="1" applyAlignment="1">
      <alignment horizontal="center" vertical="center" wrapText="1"/>
    </xf>
    <xf numFmtId="0" fontId="0" fillId="0" borderId="43" xfId="0" applyBorder="1" applyAlignment="1">
      <alignment horizontal="center" vertical="center" wrapText="1"/>
    </xf>
    <xf numFmtId="0" fontId="0" fillId="33" borderId="37"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57" fontId="0" fillId="33" borderId="26" xfId="0" applyNumberFormat="1" applyFill="1" applyBorder="1" applyAlignment="1" applyProtection="1">
      <alignment horizontal="center" vertical="center"/>
      <protection locked="0"/>
    </xf>
    <xf numFmtId="57" fontId="0" fillId="33" borderId="53" xfId="0" applyNumberFormat="1" applyFill="1" applyBorder="1" applyAlignment="1" applyProtection="1">
      <alignment horizontal="center" vertical="center"/>
      <protection locked="0"/>
    </xf>
    <xf numFmtId="0" fontId="2" fillId="0" borderId="0" xfId="0" applyFont="1" applyAlignment="1">
      <alignment horizontal="center" vertical="center"/>
    </xf>
    <xf numFmtId="57" fontId="0" fillId="33" borderId="38" xfId="0" applyNumberFormat="1" applyFill="1" applyBorder="1" applyAlignment="1" applyProtection="1">
      <alignment horizontal="center" vertical="center"/>
      <protection locked="0"/>
    </xf>
    <xf numFmtId="57" fontId="0" fillId="33" borderId="54" xfId="0" applyNumberFormat="1" applyFill="1" applyBorder="1" applyAlignment="1" applyProtection="1">
      <alignment horizontal="center" vertical="center"/>
      <protection locked="0"/>
    </xf>
    <xf numFmtId="0" fontId="0" fillId="0" borderId="25" xfId="0" applyBorder="1" applyAlignment="1">
      <alignment horizontal="center" vertical="center" wrapText="1"/>
    </xf>
    <xf numFmtId="0" fontId="0" fillId="0" borderId="55" xfId="0" applyBorder="1" applyAlignment="1">
      <alignment horizontal="center" vertical="center" wrapText="1"/>
    </xf>
    <xf numFmtId="0" fontId="0" fillId="33" borderId="56" xfId="0" applyFill="1" applyBorder="1" applyAlignment="1" applyProtection="1">
      <alignment vertical="center"/>
      <protection locked="0"/>
    </xf>
    <xf numFmtId="0" fontId="0" fillId="33" borderId="57" xfId="0" applyFont="1" applyFill="1" applyBorder="1" applyAlignment="1" applyProtection="1">
      <alignment vertical="center"/>
      <protection locked="0"/>
    </xf>
    <xf numFmtId="0" fontId="0" fillId="33" borderId="42" xfId="0" applyFont="1" applyFill="1" applyBorder="1" applyAlignment="1" applyProtection="1">
      <alignment vertical="center"/>
      <protection locked="0"/>
    </xf>
    <xf numFmtId="0" fontId="0" fillId="33" borderId="58" xfId="0" applyFill="1" applyBorder="1" applyAlignment="1" applyProtection="1">
      <alignment vertical="center"/>
      <protection locked="0"/>
    </xf>
    <xf numFmtId="0" fontId="0" fillId="33" borderId="59" xfId="0" applyFill="1" applyBorder="1" applyAlignment="1" applyProtection="1">
      <alignment vertical="center"/>
      <protection locked="0"/>
    </xf>
    <xf numFmtId="0" fontId="0" fillId="33" borderId="60" xfId="0" applyFill="1" applyBorder="1" applyAlignment="1" applyProtection="1">
      <alignment vertical="center"/>
      <protection locked="0"/>
    </xf>
    <xf numFmtId="0" fontId="0" fillId="33" borderId="61"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0" fillId="33" borderId="41" xfId="0" applyFill="1" applyBorder="1" applyAlignment="1" applyProtection="1">
      <alignment vertical="center"/>
      <protection locked="0"/>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62" xfId="0" applyBorder="1" applyAlignment="1" applyProtection="1">
      <alignment horizontal="center" vertical="center" shrinkToFit="1"/>
      <protection/>
    </xf>
    <xf numFmtId="0" fontId="0" fillId="0" borderId="63"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0" fillId="0" borderId="65" xfId="0" applyBorder="1" applyAlignment="1" applyProtection="1">
      <alignment horizontal="center" vertical="center" shrinkToFit="1"/>
      <protection/>
    </xf>
    <xf numFmtId="0" fontId="11" fillId="0" borderId="37" xfId="0" applyFont="1" applyBorder="1" applyAlignment="1" applyProtection="1">
      <alignment horizontal="center" vertical="center" wrapText="1"/>
      <protection/>
    </xf>
    <xf numFmtId="0" fontId="11" fillId="0" borderId="66" xfId="0" applyFont="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62" xfId="0" applyBorder="1" applyAlignment="1" applyProtection="1">
      <alignment horizontal="left" vertical="center"/>
      <protection/>
    </xf>
    <xf numFmtId="0" fontId="18" fillId="0" borderId="68" xfId="0" applyFont="1" applyBorder="1" applyAlignment="1" applyProtection="1">
      <alignment horizontal="center" vertical="center"/>
      <protection/>
    </xf>
    <xf numFmtId="0" fontId="18" fillId="0" borderId="69" xfId="0" applyFont="1" applyBorder="1" applyAlignment="1" applyProtection="1">
      <alignment horizontal="center" vertical="center"/>
      <protection/>
    </xf>
    <xf numFmtId="0" fontId="18" fillId="0" borderId="70" xfId="0" applyFont="1" applyBorder="1" applyAlignment="1" applyProtection="1">
      <alignment horizontal="center" vertical="center"/>
      <protection/>
    </xf>
    <xf numFmtId="0" fontId="0" fillId="0" borderId="3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71" xfId="0" applyBorder="1" applyAlignment="1" applyProtection="1">
      <alignment horizontal="left" vertical="center"/>
      <protection/>
    </xf>
    <xf numFmtId="0" fontId="0" fillId="0" borderId="72" xfId="0" applyBorder="1" applyAlignment="1" applyProtection="1">
      <alignment horizontal="left" vertical="center"/>
      <protection/>
    </xf>
    <xf numFmtId="0" fontId="0" fillId="0" borderId="37" xfId="0"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28"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23" xfId="0" applyBorder="1" applyAlignment="1" applyProtection="1">
      <alignment horizontal="left" vertical="center" wrapText="1"/>
      <protection/>
    </xf>
    <xf numFmtId="0" fontId="0" fillId="0" borderId="61"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32" xfId="0" applyBorder="1" applyAlignment="1" applyProtection="1">
      <alignment horizontal="left" vertical="center"/>
      <protection/>
    </xf>
    <xf numFmtId="0" fontId="0" fillId="0" borderId="28" xfId="0" applyBorder="1" applyAlignment="1" applyProtection="1">
      <alignment horizontal="center" vertical="center"/>
      <protection/>
    </xf>
    <xf numFmtId="0" fontId="0" fillId="0" borderId="23" xfId="0" applyBorder="1" applyAlignment="1" applyProtection="1">
      <alignment horizontal="center" vertical="center"/>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0" fillId="0" borderId="28" xfId="0" applyBorder="1" applyAlignment="1" applyProtection="1">
      <alignment horizontal="left" vertical="center" shrinkToFit="1"/>
      <protection/>
    </xf>
    <xf numFmtId="0" fontId="0" fillId="0" borderId="23" xfId="0" applyBorder="1" applyAlignment="1" applyProtection="1">
      <alignment horizontal="left" vertical="center" shrinkToFit="1"/>
      <protection/>
    </xf>
    <xf numFmtId="0" fontId="0" fillId="0" borderId="26"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26" xfId="0" applyBorder="1" applyAlignment="1" applyProtection="1">
      <alignment horizontal="left" vertical="center" shrinkToFit="1"/>
      <protection/>
    </xf>
    <xf numFmtId="0" fontId="0" fillId="0" borderId="27" xfId="0" applyBorder="1" applyAlignment="1" applyProtection="1">
      <alignment horizontal="left" vertical="center" shrinkToFit="1"/>
      <protection/>
    </xf>
    <xf numFmtId="0" fontId="0" fillId="0" borderId="53" xfId="0" applyBorder="1" applyAlignment="1" applyProtection="1">
      <alignment horizontal="left" vertical="center" shrinkToFit="1"/>
      <protection/>
    </xf>
    <xf numFmtId="0" fontId="0" fillId="0" borderId="29"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65" xfId="0" applyBorder="1" applyAlignment="1" applyProtection="1">
      <alignment horizontal="center" vertical="center"/>
      <protection/>
    </xf>
    <xf numFmtId="0" fontId="0" fillId="0" borderId="21" xfId="0" applyBorder="1" applyAlignment="1" applyProtection="1">
      <alignment horizontal="center" vertical="center" wrapText="1"/>
      <protection/>
    </xf>
    <xf numFmtId="0" fontId="0" fillId="0" borderId="31" xfId="0" applyBorder="1" applyAlignment="1" applyProtection="1">
      <alignment horizontal="left" vertical="center" shrinkToFit="1"/>
      <protection/>
    </xf>
    <xf numFmtId="0" fontId="0" fillId="0" borderId="29" xfId="0" applyBorder="1" applyAlignment="1" applyProtection="1">
      <alignment horizontal="left" vertical="center" shrinkToFit="1"/>
      <protection/>
    </xf>
    <xf numFmtId="0" fontId="0" fillId="0" borderId="29" xfId="0" applyBorder="1" applyAlignment="1" applyProtection="1">
      <alignment horizontal="left" vertical="center"/>
      <protection/>
    </xf>
    <xf numFmtId="0" fontId="0" fillId="0" borderId="29" xfId="0" applyBorder="1" applyAlignment="1" applyProtection="1">
      <alignment horizontal="left" vertical="center" wrapText="1"/>
      <protection/>
    </xf>
    <xf numFmtId="57" fontId="0" fillId="0" borderId="23" xfId="0" applyNumberFormat="1" applyBorder="1" applyAlignment="1" applyProtection="1">
      <alignment horizontal="right" vertical="center"/>
      <protection/>
    </xf>
    <xf numFmtId="0" fontId="0" fillId="0" borderId="26" xfId="0" applyBorder="1" applyAlignment="1" applyProtection="1">
      <alignment horizontal="left" vertical="center" wrapText="1" shrinkToFit="1"/>
      <protection/>
    </xf>
    <xf numFmtId="0" fontId="0" fillId="0" borderId="27" xfId="0" applyBorder="1" applyAlignment="1" applyProtection="1">
      <alignment horizontal="left" vertical="center" wrapText="1" shrinkToFit="1"/>
      <protection/>
    </xf>
    <xf numFmtId="0" fontId="0" fillId="0" borderId="53" xfId="0" applyBorder="1" applyAlignment="1" applyProtection="1">
      <alignment horizontal="left" vertical="center" wrapText="1" shrinkToFit="1"/>
      <protection/>
    </xf>
    <xf numFmtId="57" fontId="0" fillId="0" borderId="29" xfId="0" applyNumberFormat="1" applyBorder="1" applyAlignment="1" applyProtection="1">
      <alignment horizontal="right" vertical="center"/>
      <protection/>
    </xf>
    <xf numFmtId="0" fontId="0" fillId="0" borderId="63" xfId="0" applyBorder="1" applyAlignment="1" applyProtection="1">
      <alignment horizontal="left" vertical="center" wrapText="1" shrinkToFit="1"/>
      <protection/>
    </xf>
    <xf numFmtId="0" fontId="0" fillId="0" borderId="64" xfId="0" applyBorder="1" applyAlignment="1" applyProtection="1">
      <alignment horizontal="left" vertical="center" wrapText="1" shrinkToFit="1"/>
      <protection/>
    </xf>
    <xf numFmtId="0" fontId="0" fillId="0" borderId="73" xfId="0" applyBorder="1" applyAlignment="1" applyProtection="1">
      <alignment horizontal="left" vertical="center" wrapText="1" shrinkToFit="1"/>
      <protection/>
    </xf>
    <xf numFmtId="0" fontId="0" fillId="0" borderId="30"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21" xfId="0" applyBorder="1" applyAlignment="1" applyProtection="1">
      <alignment horizontal="center" vertical="center"/>
      <protection/>
    </xf>
    <xf numFmtId="0" fontId="0" fillId="0" borderId="0" xfId="0" applyAlignment="1">
      <alignment horizontal="center" vertical="center"/>
    </xf>
    <xf numFmtId="0" fontId="38" fillId="0" borderId="0" xfId="44" applyFont="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3</xdr:row>
      <xdr:rowOff>142875</xdr:rowOff>
    </xdr:from>
    <xdr:to>
      <xdr:col>13</xdr:col>
      <xdr:colOff>819150</xdr:colOff>
      <xdr:row>6</xdr:row>
      <xdr:rowOff>114300</xdr:rowOff>
    </xdr:to>
    <xdr:sp>
      <xdr:nvSpPr>
        <xdr:cNvPr id="1" name="テキスト ボックス 2"/>
        <xdr:cNvSpPr txBox="1">
          <a:spLocks noChangeArrowheads="1"/>
        </xdr:cNvSpPr>
      </xdr:nvSpPr>
      <xdr:spPr>
        <a:xfrm>
          <a:off x="7096125" y="933450"/>
          <a:ext cx="4876800" cy="542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段をお持ちでない先生方は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と入力していただき，空欄にはしないでください。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性別・年齢等も忘れずに記入してください。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13</xdr:col>
      <xdr:colOff>914400</xdr:colOff>
      <xdr:row>1</xdr:row>
      <xdr:rowOff>104775</xdr:rowOff>
    </xdr:from>
    <xdr:to>
      <xdr:col>14</xdr:col>
      <xdr:colOff>1228725</xdr:colOff>
      <xdr:row>6</xdr:row>
      <xdr:rowOff>171450</xdr:rowOff>
    </xdr:to>
    <xdr:sp>
      <xdr:nvSpPr>
        <xdr:cNvPr id="2" name="テキスト ボックス 3"/>
        <xdr:cNvSpPr txBox="1">
          <a:spLocks noChangeArrowheads="1"/>
        </xdr:cNvSpPr>
      </xdr:nvSpPr>
      <xdr:spPr>
        <a:xfrm>
          <a:off x="12068175" y="514350"/>
          <a:ext cx="1695450" cy="10191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今年度，県大会等で審判員をご協力いただける先生方の人数の把握のためです。高体連登録名簿には反映されません。</a:t>
          </a:r>
        </a:p>
      </xdr:txBody>
    </xdr:sp>
    <xdr:clientData/>
  </xdr:twoCellAnchor>
  <xdr:twoCellAnchor>
    <xdr:from>
      <xdr:col>15</xdr:col>
      <xdr:colOff>66675</xdr:colOff>
      <xdr:row>1</xdr:row>
      <xdr:rowOff>114300</xdr:rowOff>
    </xdr:from>
    <xdr:to>
      <xdr:col>19</xdr:col>
      <xdr:colOff>514350</xdr:colOff>
      <xdr:row>7</xdr:row>
      <xdr:rowOff>0</xdr:rowOff>
    </xdr:to>
    <xdr:sp>
      <xdr:nvSpPr>
        <xdr:cNvPr id="3" name="テキスト ボックス 1"/>
        <xdr:cNvSpPr txBox="1">
          <a:spLocks noChangeArrowheads="1"/>
        </xdr:cNvSpPr>
      </xdr:nvSpPr>
      <xdr:spPr>
        <a:xfrm>
          <a:off x="13839825" y="523875"/>
          <a:ext cx="2962275" cy="10287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部活動指導員、もしくは外部指導者の先生は以下の欄にプルダウンリストから選択してください。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顧問の先生は何も入力する必要はありません。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xrnjWWGA5XTChF4b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H54" sqref="H54"/>
    </sheetView>
  </sheetViews>
  <sheetFormatPr defaultColWidth="9.00390625" defaultRowHeight="13.5"/>
  <cols>
    <col min="1" max="1" width="4.125" style="63" customWidth="1"/>
    <col min="2" max="2" width="4.25390625" style="63" customWidth="1"/>
    <col min="3" max="10" width="9.00390625" style="63" customWidth="1"/>
    <col min="11" max="11" width="8.375" style="63" customWidth="1"/>
    <col min="12" max="12" width="3.375" style="63" customWidth="1"/>
    <col min="13" max="13" width="9.25390625" style="63" customWidth="1"/>
    <col min="14" max="16384" width="9.00390625" style="63" customWidth="1"/>
  </cols>
  <sheetData>
    <row r="1" ht="7.5" customHeight="1" thickBot="1">
      <c r="B1" s="64"/>
    </row>
    <row r="2" spans="2:12" ht="37.5" customHeight="1" thickTop="1">
      <c r="B2" s="2" t="s">
        <v>39</v>
      </c>
      <c r="C2" s="100" t="s">
        <v>107</v>
      </c>
      <c r="D2" s="100"/>
      <c r="E2" s="100"/>
      <c r="F2" s="100"/>
      <c r="G2" s="100"/>
      <c r="H2" s="100"/>
      <c r="I2" s="100"/>
      <c r="J2" s="100"/>
      <c r="K2" s="100"/>
      <c r="L2" s="3"/>
    </row>
    <row r="3" spans="2:12" ht="37.5" customHeight="1" thickBot="1">
      <c r="B3" s="65"/>
      <c r="C3" s="101" t="s">
        <v>55</v>
      </c>
      <c r="D3" s="102"/>
      <c r="E3" s="102"/>
      <c r="F3" s="102"/>
      <c r="G3" s="102"/>
      <c r="H3" s="102"/>
      <c r="I3" s="102"/>
      <c r="J3" s="102"/>
      <c r="K3" s="103"/>
      <c r="L3" s="4"/>
    </row>
    <row r="4" spans="2:12" ht="7.5" customHeight="1" thickTop="1">
      <c r="B4" s="66"/>
      <c r="C4" s="5"/>
      <c r="D4" s="5"/>
      <c r="E4" s="5"/>
      <c r="F4" s="5"/>
      <c r="G4" s="5"/>
      <c r="H4" s="5"/>
      <c r="I4" s="5"/>
      <c r="J4" s="5"/>
      <c r="K4" s="5"/>
      <c r="L4" s="6"/>
    </row>
    <row r="5" ht="18.75">
      <c r="A5" s="67" t="s">
        <v>49</v>
      </c>
    </row>
    <row r="6" spans="2:11" ht="18" customHeight="1">
      <c r="B6" s="17" t="s">
        <v>32</v>
      </c>
      <c r="C6" s="99" t="s">
        <v>34</v>
      </c>
      <c r="D6" s="99"/>
      <c r="E6" s="99"/>
      <c r="F6" s="99"/>
      <c r="G6" s="99"/>
      <c r="H6" s="99"/>
      <c r="I6" s="99"/>
      <c r="J6" s="99"/>
      <c r="K6" s="99"/>
    </row>
    <row r="7" spans="2:11" ht="18" customHeight="1">
      <c r="B7" s="17" t="s">
        <v>33</v>
      </c>
      <c r="C7" s="99" t="s">
        <v>36</v>
      </c>
      <c r="D7" s="98"/>
      <c r="E7" s="98"/>
      <c r="F7" s="98"/>
      <c r="G7" s="98"/>
      <c r="H7" s="98"/>
      <c r="I7" s="98"/>
      <c r="J7" s="98"/>
      <c r="K7" s="98"/>
    </row>
    <row r="8" spans="2:11" ht="18" customHeight="1">
      <c r="B8" s="17" t="s">
        <v>47</v>
      </c>
      <c r="C8" s="97" t="s">
        <v>37</v>
      </c>
      <c r="D8" s="98"/>
      <c r="E8" s="98"/>
      <c r="F8" s="98"/>
      <c r="G8" s="98"/>
      <c r="H8" s="98"/>
      <c r="I8" s="98"/>
      <c r="J8" s="98"/>
      <c r="K8" s="98"/>
    </row>
    <row r="9" spans="2:11" ht="18" customHeight="1">
      <c r="B9" s="17" t="s">
        <v>48</v>
      </c>
      <c r="C9" s="99" t="s">
        <v>50</v>
      </c>
      <c r="D9" s="98"/>
      <c r="E9" s="98"/>
      <c r="F9" s="98"/>
      <c r="G9" s="98"/>
      <c r="H9" s="98"/>
      <c r="I9" s="98"/>
      <c r="J9" s="98"/>
      <c r="K9" s="98"/>
    </row>
    <row r="10" spans="2:11" ht="18" customHeight="1">
      <c r="B10" s="17" t="s">
        <v>47</v>
      </c>
      <c r="C10" s="98" t="s">
        <v>82</v>
      </c>
      <c r="D10" s="98"/>
      <c r="E10" s="98"/>
      <c r="F10" s="98"/>
      <c r="G10" s="98"/>
      <c r="H10" s="98"/>
      <c r="I10" s="98"/>
      <c r="J10" s="98"/>
      <c r="K10" s="98"/>
    </row>
    <row r="11" spans="2:11" ht="16.5" customHeight="1">
      <c r="B11" s="17" t="s">
        <v>48</v>
      </c>
      <c r="C11" s="97" t="s">
        <v>53</v>
      </c>
      <c r="D11" s="98"/>
      <c r="E11" s="98"/>
      <c r="F11" s="98"/>
      <c r="G11" s="98"/>
      <c r="H11" s="98"/>
      <c r="I11" s="98"/>
      <c r="J11" s="98"/>
      <c r="K11" s="98"/>
    </row>
    <row r="12" spans="2:11" ht="16.5" customHeight="1">
      <c r="B12" s="17"/>
      <c r="C12" s="69"/>
      <c r="D12" s="62"/>
      <c r="E12" s="62"/>
      <c r="F12" s="62" t="s">
        <v>54</v>
      </c>
      <c r="G12" s="62"/>
      <c r="H12" s="62"/>
      <c r="I12" s="62"/>
      <c r="J12" s="62"/>
      <c r="K12" s="62"/>
    </row>
    <row r="13" spans="2:11" ht="18" customHeight="1">
      <c r="B13" s="17" t="s">
        <v>47</v>
      </c>
      <c r="C13" s="99" t="s">
        <v>59</v>
      </c>
      <c r="D13" s="99"/>
      <c r="E13" s="99"/>
      <c r="F13" s="99"/>
      <c r="G13" s="99"/>
      <c r="H13" s="99"/>
      <c r="I13" s="99"/>
      <c r="J13" s="99"/>
      <c r="K13" s="99"/>
    </row>
    <row r="14" spans="2:11" ht="13.5">
      <c r="B14" s="17" t="s">
        <v>47</v>
      </c>
      <c r="C14" s="68" t="s">
        <v>71</v>
      </c>
      <c r="D14" s="68"/>
      <c r="E14" s="68"/>
      <c r="F14" s="68"/>
      <c r="G14" s="68"/>
      <c r="H14" s="68"/>
      <c r="I14" s="68"/>
      <c r="J14" s="68"/>
      <c r="K14" s="68"/>
    </row>
    <row r="15" spans="2:11" ht="27" customHeight="1">
      <c r="B15" s="86" t="s">
        <v>51</v>
      </c>
      <c r="C15" s="97" t="s">
        <v>61</v>
      </c>
      <c r="D15" s="104"/>
      <c r="E15" s="104"/>
      <c r="F15" s="104"/>
      <c r="G15" s="104"/>
      <c r="H15" s="104"/>
      <c r="I15" s="104"/>
      <c r="J15" s="104"/>
      <c r="K15" s="104"/>
    </row>
    <row r="16" spans="2:11" ht="27" customHeight="1">
      <c r="B16" s="86" t="s">
        <v>51</v>
      </c>
      <c r="C16" s="105" t="s">
        <v>104</v>
      </c>
      <c r="D16" s="105"/>
      <c r="E16" s="105"/>
      <c r="F16" s="105"/>
      <c r="G16" s="105"/>
      <c r="H16" s="105"/>
      <c r="I16" s="105"/>
      <c r="J16" s="105"/>
      <c r="K16" s="105"/>
    </row>
    <row r="17" spans="2:11" ht="18" customHeight="1">
      <c r="B17" s="17" t="s">
        <v>40</v>
      </c>
      <c r="C17" s="99" t="s">
        <v>35</v>
      </c>
      <c r="D17" s="98"/>
      <c r="E17" s="98"/>
      <c r="F17" s="98"/>
      <c r="G17" s="98"/>
      <c r="H17" s="98"/>
      <c r="I17" s="98"/>
      <c r="J17" s="98"/>
      <c r="K17" s="98"/>
    </row>
    <row r="18" spans="2:11" ht="18" customHeight="1">
      <c r="B18" s="17" t="s">
        <v>41</v>
      </c>
      <c r="C18" s="99" t="s">
        <v>52</v>
      </c>
      <c r="D18" s="98"/>
      <c r="E18" s="98"/>
      <c r="F18" s="98"/>
      <c r="G18" s="98"/>
      <c r="H18" s="98"/>
      <c r="I18" s="98"/>
      <c r="J18" s="98"/>
      <c r="K18" s="98"/>
    </row>
    <row r="19" spans="2:11" ht="18" customHeight="1">
      <c r="B19" s="17" t="s">
        <v>42</v>
      </c>
      <c r="C19" s="99" t="s">
        <v>60</v>
      </c>
      <c r="D19" s="98"/>
      <c r="E19" s="98"/>
      <c r="F19" s="98"/>
      <c r="G19" s="98"/>
      <c r="H19" s="98"/>
      <c r="I19" s="98"/>
      <c r="J19" s="98"/>
      <c r="K19" s="98"/>
    </row>
    <row r="20" spans="2:11" ht="18" customHeight="1">
      <c r="B20" s="17" t="s">
        <v>45</v>
      </c>
      <c r="C20" s="98" t="s">
        <v>46</v>
      </c>
      <c r="D20" s="98"/>
      <c r="E20" s="98"/>
      <c r="F20" s="98"/>
      <c r="G20" s="98"/>
      <c r="H20" s="98"/>
      <c r="I20" s="98"/>
      <c r="J20" s="98"/>
      <c r="K20" s="98"/>
    </row>
    <row r="21" spans="2:8" ht="18" customHeight="1">
      <c r="B21" s="70"/>
      <c r="C21" s="71"/>
      <c r="D21" s="71"/>
      <c r="E21" s="71"/>
      <c r="F21" s="71"/>
      <c r="G21" s="71"/>
      <c r="H21" s="71"/>
    </row>
    <row r="22" spans="1:9" ht="18.75">
      <c r="A22" s="76" t="s">
        <v>108</v>
      </c>
      <c r="B22" s="77"/>
      <c r="C22" s="77"/>
      <c r="D22" s="77"/>
      <c r="E22" s="77"/>
      <c r="F22" s="77"/>
      <c r="G22" s="77"/>
      <c r="H22" s="77"/>
      <c r="I22" s="77"/>
    </row>
    <row r="23" spans="2:3" ht="18.75">
      <c r="B23" s="30" t="s">
        <v>56</v>
      </c>
      <c r="C23" s="72" t="s">
        <v>98</v>
      </c>
    </row>
    <row r="24" spans="2:3" ht="18.75">
      <c r="B24" s="30" t="s">
        <v>57</v>
      </c>
      <c r="C24" s="72" t="s">
        <v>99</v>
      </c>
    </row>
    <row r="25" spans="2:3" ht="19.5" customHeight="1">
      <c r="B25" s="30" t="s">
        <v>96</v>
      </c>
      <c r="C25" s="72" t="s">
        <v>105</v>
      </c>
    </row>
    <row r="26" spans="2:3" ht="19.5" customHeight="1">
      <c r="B26" s="30"/>
      <c r="C26" s="72"/>
    </row>
    <row r="27" ht="19.5" thickBot="1">
      <c r="B27" s="64" t="s">
        <v>97</v>
      </c>
    </row>
    <row r="28" spans="2:10" ht="96" customHeight="1" thickBot="1" thickTop="1">
      <c r="B28" s="107" t="s">
        <v>110</v>
      </c>
      <c r="C28" s="108"/>
      <c r="D28" s="108"/>
      <c r="E28" s="108"/>
      <c r="F28" s="108"/>
      <c r="G28" s="108"/>
      <c r="H28" s="108"/>
      <c r="I28" s="108"/>
      <c r="J28" s="109"/>
    </row>
    <row r="29" spans="2:8" ht="18" customHeight="1" thickTop="1">
      <c r="B29" s="70"/>
      <c r="C29" s="71"/>
      <c r="D29" s="71"/>
      <c r="E29" s="71"/>
      <c r="F29" s="71"/>
      <c r="G29" s="71"/>
      <c r="H29" s="71"/>
    </row>
    <row r="30" spans="1:8" ht="18" customHeight="1">
      <c r="A30" s="72" t="s">
        <v>109</v>
      </c>
      <c r="C30" s="73"/>
      <c r="D30" s="73"/>
      <c r="E30" s="73"/>
      <c r="F30" s="73"/>
      <c r="G30" s="73"/>
      <c r="H30" s="73"/>
    </row>
    <row r="31" spans="2:8" ht="13.5">
      <c r="B31" s="17"/>
      <c r="C31" s="74"/>
      <c r="D31" s="89"/>
      <c r="E31" s="74"/>
      <c r="F31" s="74"/>
      <c r="G31" s="73"/>
      <c r="H31" s="73"/>
    </row>
    <row r="32" spans="2:6" ht="13.5">
      <c r="B32" s="96" t="s">
        <v>106</v>
      </c>
      <c r="D32" s="90"/>
      <c r="E32" s="75"/>
      <c r="F32" s="75"/>
    </row>
    <row r="33" spans="2:6" ht="13.5">
      <c r="B33" s="17"/>
      <c r="C33" s="75"/>
      <c r="D33" s="90"/>
      <c r="E33" s="75"/>
      <c r="F33" s="75"/>
    </row>
    <row r="34" spans="3:8" ht="17.25">
      <c r="C34" s="198" t="s">
        <v>111</v>
      </c>
      <c r="D34" s="198"/>
      <c r="E34" s="198"/>
      <c r="F34" s="198"/>
      <c r="G34" s="198"/>
      <c r="H34" s="198"/>
    </row>
    <row r="35" ht="18.75" hidden="1">
      <c r="A35" s="64" t="s">
        <v>85</v>
      </c>
    </row>
    <row r="36" ht="13.5" hidden="1"/>
    <row r="37" spans="3:8" ht="13.5" hidden="1">
      <c r="C37" s="106" t="s">
        <v>86</v>
      </c>
      <c r="D37" s="106"/>
      <c r="E37" s="106" t="s">
        <v>87</v>
      </c>
      <c r="F37" s="106"/>
      <c r="G37" s="106" t="s">
        <v>89</v>
      </c>
      <c r="H37" s="106"/>
    </row>
    <row r="38" spans="3:8" ht="13.5" hidden="1">
      <c r="C38" s="91"/>
      <c r="D38" s="91"/>
      <c r="E38" s="106" t="s">
        <v>88</v>
      </c>
      <c r="F38" s="106"/>
      <c r="G38" s="106" t="s">
        <v>90</v>
      </c>
      <c r="H38" s="106"/>
    </row>
    <row r="39" spans="3:8" ht="13.5" hidden="1">
      <c r="C39" s="91"/>
      <c r="D39" s="91"/>
      <c r="E39" s="91"/>
      <c r="F39" s="91"/>
      <c r="G39" s="91"/>
      <c r="H39" s="91"/>
    </row>
    <row r="40" spans="3:8" ht="13.5" hidden="1">
      <c r="C40" s="106" t="s">
        <v>91</v>
      </c>
      <c r="D40" s="106"/>
      <c r="E40" s="106" t="s">
        <v>87</v>
      </c>
      <c r="F40" s="106"/>
      <c r="G40" s="106" t="s">
        <v>93</v>
      </c>
      <c r="H40" s="106"/>
    </row>
    <row r="41" spans="3:8" ht="13.5" hidden="1">
      <c r="C41" s="91"/>
      <c r="D41" s="91"/>
      <c r="E41" s="106" t="s">
        <v>88</v>
      </c>
      <c r="F41" s="106"/>
      <c r="G41" s="106" t="s">
        <v>90</v>
      </c>
      <c r="H41" s="106"/>
    </row>
    <row r="42" spans="3:8" ht="13.5" hidden="1">
      <c r="C42" s="91"/>
      <c r="D42" s="91"/>
      <c r="E42" s="91"/>
      <c r="F42" s="91"/>
      <c r="G42" s="91"/>
      <c r="H42" s="91"/>
    </row>
    <row r="43" spans="3:8" ht="13.5" hidden="1">
      <c r="C43" s="106" t="s">
        <v>92</v>
      </c>
      <c r="D43" s="106"/>
      <c r="E43" s="106" t="s">
        <v>87</v>
      </c>
      <c r="F43" s="106"/>
      <c r="G43" s="106" t="s">
        <v>93</v>
      </c>
      <c r="H43" s="106"/>
    </row>
    <row r="44" spans="3:8" ht="13.5" hidden="1">
      <c r="C44" s="91"/>
      <c r="D44" s="91"/>
      <c r="E44" s="106" t="s">
        <v>88</v>
      </c>
      <c r="F44" s="106"/>
      <c r="G44" s="106" t="s">
        <v>90</v>
      </c>
      <c r="H44" s="106"/>
    </row>
    <row r="45" ht="13.5" hidden="1"/>
  </sheetData>
  <sheetProtection formatCells="0" formatColumns="0" formatRows="0" insertColumns="0" insertRows="0" insertHyperlinks="0" deleteColumns="0" deleteRows="0" sort="0" autoFilter="0" pivotTables="0"/>
  <mergeCells count="32">
    <mergeCell ref="B28:J28"/>
    <mergeCell ref="E41:F41"/>
    <mergeCell ref="G41:H41"/>
    <mergeCell ref="C43:D43"/>
    <mergeCell ref="E43:F43"/>
    <mergeCell ref="G43:H43"/>
    <mergeCell ref="C34:H34"/>
    <mergeCell ref="E44:F44"/>
    <mergeCell ref="G44:H44"/>
    <mergeCell ref="C37:D37"/>
    <mergeCell ref="G37:H37"/>
    <mergeCell ref="G38:H38"/>
    <mergeCell ref="E37:F37"/>
    <mergeCell ref="E38:F38"/>
    <mergeCell ref="C40:D40"/>
    <mergeCell ref="E40:F40"/>
    <mergeCell ref="G40:H40"/>
    <mergeCell ref="C20:K20"/>
    <mergeCell ref="C10:K10"/>
    <mergeCell ref="C19:K19"/>
    <mergeCell ref="C15:K15"/>
    <mergeCell ref="C13:K13"/>
    <mergeCell ref="C11:K11"/>
    <mergeCell ref="C17:K17"/>
    <mergeCell ref="C18:K18"/>
    <mergeCell ref="C16:K16"/>
    <mergeCell ref="C8:K8"/>
    <mergeCell ref="C9:K9"/>
    <mergeCell ref="C2:K2"/>
    <mergeCell ref="C3:K3"/>
    <mergeCell ref="C6:K6"/>
    <mergeCell ref="C7:K7"/>
  </mergeCells>
  <hyperlinks>
    <hyperlink ref="C34" r:id="rId1" display="https://forms.gle/xrnjWWGA5XTChF4b6"/>
  </hyperlinks>
  <printOptions/>
  <pageMargins left="0.7874015748031497" right="0.7874015748031497" top="0.984251968503937" bottom="0.984251968503937" header="0.5118110236220472" footer="0.5118110236220472"/>
  <pageSetup horizontalDpi="600" verticalDpi="600" orientation="portrait" paperSize="9" scale="93" r:id="rId2"/>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Q60"/>
  <sheetViews>
    <sheetView zoomScalePageLayoutView="0" workbookViewId="0" topLeftCell="A1">
      <selection activeCell="L1" sqref="L1"/>
    </sheetView>
  </sheetViews>
  <sheetFormatPr defaultColWidth="9.00390625" defaultRowHeight="13.5"/>
  <cols>
    <col min="1" max="1" width="0.37109375" style="0" customWidth="1"/>
    <col min="2" max="2" width="5.25390625" style="0" bestFit="1" customWidth="1"/>
    <col min="3" max="3" width="12.875" style="0" customWidth="1"/>
    <col min="4" max="5" width="14.125" style="0" customWidth="1"/>
    <col min="6" max="6" width="42.25390625" style="0" customWidth="1"/>
    <col min="7" max="8" width="9.25390625" style="0" customWidth="1"/>
    <col min="9" max="10" width="8.125" style="0" customWidth="1"/>
    <col min="11" max="11" width="9.00390625" style="0" customWidth="1"/>
    <col min="12" max="12" width="6.625" style="0" hidden="1" customWidth="1"/>
    <col min="13" max="13" width="13.625" style="0" customWidth="1"/>
    <col min="14" max="14" width="18.125" style="0" customWidth="1"/>
    <col min="15" max="15" width="16.25390625" style="0" customWidth="1"/>
    <col min="16" max="16" width="15.00390625" style="0" customWidth="1"/>
    <col min="17" max="17" width="9.00390625" style="0" hidden="1" customWidth="1"/>
  </cols>
  <sheetData>
    <row r="1" spans="1:7" ht="32.25" customHeight="1" thickBot="1">
      <c r="A1" s="120" t="s">
        <v>94</v>
      </c>
      <c r="B1" s="120"/>
      <c r="C1" s="120"/>
      <c r="D1" s="82"/>
      <c r="E1" s="92" t="s">
        <v>80</v>
      </c>
      <c r="F1" s="93"/>
      <c r="G1" s="33"/>
    </row>
    <row r="2" spans="3:8" ht="15" customHeight="1">
      <c r="C2" s="8" t="s">
        <v>0</v>
      </c>
      <c r="D2" s="128"/>
      <c r="E2" s="129"/>
      <c r="F2" s="130"/>
      <c r="G2" s="7"/>
      <c r="H2" s="7"/>
    </row>
    <row r="3" spans="3:8" ht="15" customHeight="1">
      <c r="C3" s="9" t="s">
        <v>11</v>
      </c>
      <c r="D3" s="131"/>
      <c r="E3" s="132"/>
      <c r="F3" s="133"/>
      <c r="G3" s="7"/>
      <c r="H3" s="7"/>
    </row>
    <row r="4" spans="3:8" ht="15" customHeight="1">
      <c r="C4" s="9" t="s">
        <v>12</v>
      </c>
      <c r="D4" s="131"/>
      <c r="E4" s="132"/>
      <c r="F4" s="133"/>
      <c r="G4" s="7"/>
      <c r="H4" s="7"/>
    </row>
    <row r="5" spans="3:8" ht="15" customHeight="1">
      <c r="C5" s="9" t="s">
        <v>13</v>
      </c>
      <c r="D5" s="131"/>
      <c r="E5" s="132"/>
      <c r="F5" s="133"/>
      <c r="G5" s="7"/>
      <c r="H5" s="7"/>
    </row>
    <row r="6" spans="3:8" ht="15" customHeight="1">
      <c r="C6" s="58" t="s">
        <v>70</v>
      </c>
      <c r="D6" s="131"/>
      <c r="E6" s="132"/>
      <c r="F6" s="133"/>
      <c r="G6" s="7"/>
      <c r="H6" s="7"/>
    </row>
    <row r="7" spans="3:8" ht="15" customHeight="1" thickBot="1">
      <c r="C7" s="10" t="s">
        <v>30</v>
      </c>
      <c r="D7" s="125"/>
      <c r="E7" s="126"/>
      <c r="F7" s="127"/>
      <c r="G7" s="7"/>
      <c r="H7" s="7"/>
    </row>
    <row r="8" spans="3:5" ht="13.5" customHeight="1" thickBot="1">
      <c r="C8" s="1"/>
      <c r="E8" s="1"/>
    </row>
    <row r="9" spans="3:16" ht="45" customHeight="1">
      <c r="C9" s="11" t="s">
        <v>101</v>
      </c>
      <c r="D9" s="32" t="s">
        <v>43</v>
      </c>
      <c r="E9" s="79" t="s">
        <v>78</v>
      </c>
      <c r="F9" s="32" t="s">
        <v>31</v>
      </c>
      <c r="G9" s="79" t="s">
        <v>63</v>
      </c>
      <c r="H9" s="32" t="s">
        <v>64</v>
      </c>
      <c r="I9" s="32" t="s">
        <v>81</v>
      </c>
      <c r="J9" s="78" t="s">
        <v>75</v>
      </c>
      <c r="K9" s="32" t="s">
        <v>69</v>
      </c>
      <c r="L9" s="54"/>
      <c r="M9" s="80" t="s">
        <v>76</v>
      </c>
      <c r="N9" s="32" t="s">
        <v>65</v>
      </c>
      <c r="O9" s="85" t="s">
        <v>95</v>
      </c>
      <c r="P9" s="85" t="s">
        <v>102</v>
      </c>
    </row>
    <row r="10" spans="2:16" ht="15.75" customHeight="1">
      <c r="B10">
        <v>1</v>
      </c>
      <c r="C10" s="21"/>
      <c r="D10" s="18"/>
      <c r="E10" s="19"/>
      <c r="F10" s="19"/>
      <c r="G10" s="20"/>
      <c r="H10" s="20"/>
      <c r="I10" s="20"/>
      <c r="J10" s="20"/>
      <c r="K10" s="55"/>
      <c r="L10" s="55"/>
      <c r="M10" s="59"/>
      <c r="N10" s="55"/>
      <c r="O10" s="83"/>
      <c r="P10" s="83"/>
    </row>
    <row r="11" spans="2:16" ht="15.75" customHeight="1">
      <c r="B11">
        <v>2</v>
      </c>
      <c r="C11" s="22"/>
      <c r="D11" s="23"/>
      <c r="E11" s="24"/>
      <c r="F11" s="24"/>
      <c r="G11" s="25"/>
      <c r="H11" s="25"/>
      <c r="I11" s="25"/>
      <c r="J11" s="25"/>
      <c r="K11" s="56"/>
      <c r="L11" s="56"/>
      <c r="M11" s="60"/>
      <c r="N11" s="56"/>
      <c r="O11" s="83"/>
      <c r="P11" s="83"/>
    </row>
    <row r="12" spans="2:16" ht="15.75" customHeight="1">
      <c r="B12">
        <v>3</v>
      </c>
      <c r="C12" s="22"/>
      <c r="D12" s="23"/>
      <c r="E12" s="24"/>
      <c r="F12" s="24"/>
      <c r="G12" s="25"/>
      <c r="H12" s="25"/>
      <c r="I12" s="25"/>
      <c r="J12" s="25"/>
      <c r="K12" s="56"/>
      <c r="L12" s="56"/>
      <c r="M12" s="60"/>
      <c r="N12" s="56"/>
      <c r="O12" s="83"/>
      <c r="P12" s="83"/>
    </row>
    <row r="13" spans="2:16" ht="15.75" customHeight="1" thickBot="1">
      <c r="B13">
        <v>4</v>
      </c>
      <c r="C13" s="26"/>
      <c r="D13" s="27"/>
      <c r="E13" s="28"/>
      <c r="F13" s="28"/>
      <c r="G13" s="29"/>
      <c r="H13" s="29"/>
      <c r="I13" s="29"/>
      <c r="J13" s="29"/>
      <c r="K13" s="57"/>
      <c r="L13" s="57"/>
      <c r="M13" s="61"/>
      <c r="N13" s="57"/>
      <c r="O13" s="84"/>
      <c r="P13" s="84"/>
    </row>
    <row r="14" ht="24" customHeight="1" thickBot="1"/>
    <row r="15" spans="2:15" ht="45" customHeight="1">
      <c r="B15" s="12" t="s">
        <v>6</v>
      </c>
      <c r="C15" s="13" t="s">
        <v>38</v>
      </c>
      <c r="D15" s="32" t="s">
        <v>43</v>
      </c>
      <c r="E15" s="79" t="s">
        <v>77</v>
      </c>
      <c r="F15" s="32" t="s">
        <v>31</v>
      </c>
      <c r="G15" s="123" t="s">
        <v>62</v>
      </c>
      <c r="H15" s="124"/>
      <c r="I15" s="79" t="s">
        <v>74</v>
      </c>
      <c r="J15" s="79" t="s">
        <v>58</v>
      </c>
      <c r="K15" s="79" t="s">
        <v>73</v>
      </c>
      <c r="L15" s="31" t="s">
        <v>68</v>
      </c>
      <c r="M15" s="114" t="s">
        <v>72</v>
      </c>
      <c r="N15" s="115"/>
      <c r="O15" s="94"/>
    </row>
    <row r="16" spans="2:17" ht="15" customHeight="1">
      <c r="B16" s="14">
        <v>1</v>
      </c>
      <c r="C16" s="24"/>
      <c r="D16" s="23"/>
      <c r="E16" s="24"/>
      <c r="F16" s="24"/>
      <c r="G16" s="118"/>
      <c r="H16" s="119"/>
      <c r="I16" s="25"/>
      <c r="J16" s="25"/>
      <c r="K16" s="25"/>
      <c r="L16" s="20">
        <f aca="true" t="shared" si="0" ref="L16:L29">I16&amp;J16&amp;K16</f>
      </c>
      <c r="M16" s="116"/>
      <c r="N16" s="117"/>
      <c r="O16" s="95"/>
      <c r="Q16" t="s">
        <v>100</v>
      </c>
    </row>
    <row r="17" spans="2:17" ht="15" customHeight="1">
      <c r="B17" s="15">
        <v>2</v>
      </c>
      <c r="C17" s="52"/>
      <c r="D17" s="23"/>
      <c r="E17" s="24"/>
      <c r="F17" s="24"/>
      <c r="G17" s="118"/>
      <c r="H17" s="119"/>
      <c r="I17" s="25"/>
      <c r="J17" s="25"/>
      <c r="K17" s="25"/>
      <c r="L17" s="25">
        <f t="shared" si="0"/>
      </c>
      <c r="M17" s="110"/>
      <c r="N17" s="111"/>
      <c r="O17" s="95"/>
      <c r="Q17" t="s">
        <v>103</v>
      </c>
    </row>
    <row r="18" spans="2:15" ht="15" customHeight="1">
      <c r="B18" s="15">
        <v>3</v>
      </c>
      <c r="C18" s="52"/>
      <c r="D18" s="23"/>
      <c r="E18" s="24"/>
      <c r="F18" s="24"/>
      <c r="G18" s="118"/>
      <c r="H18" s="119"/>
      <c r="I18" s="25"/>
      <c r="J18" s="25"/>
      <c r="K18" s="25"/>
      <c r="L18" s="25">
        <f t="shared" si="0"/>
      </c>
      <c r="M18" s="110"/>
      <c r="N18" s="111"/>
      <c r="O18" s="95"/>
    </row>
    <row r="19" spans="2:15" ht="15" customHeight="1">
      <c r="B19" s="15">
        <v>4</v>
      </c>
      <c r="C19" s="52"/>
      <c r="D19" s="23"/>
      <c r="E19" s="24"/>
      <c r="F19" s="24"/>
      <c r="G19" s="118"/>
      <c r="H19" s="119"/>
      <c r="I19" s="25"/>
      <c r="J19" s="25"/>
      <c r="K19" s="25"/>
      <c r="L19" s="25">
        <f t="shared" si="0"/>
      </c>
      <c r="M19" s="110"/>
      <c r="N19" s="111"/>
      <c r="O19" s="95"/>
    </row>
    <row r="20" spans="2:15" ht="15" customHeight="1">
      <c r="B20" s="15">
        <v>5</v>
      </c>
      <c r="C20" s="52"/>
      <c r="D20" s="23"/>
      <c r="E20" s="24"/>
      <c r="F20" s="24"/>
      <c r="G20" s="118"/>
      <c r="H20" s="119"/>
      <c r="I20" s="25"/>
      <c r="J20" s="25"/>
      <c r="K20" s="25"/>
      <c r="L20" s="25">
        <f aca="true" t="shared" si="1" ref="L20:L60">I20&amp;J20&amp;K20</f>
      </c>
      <c r="M20" s="110"/>
      <c r="N20" s="111"/>
      <c r="O20" s="95"/>
    </row>
    <row r="21" spans="2:15" ht="15" customHeight="1">
      <c r="B21" s="15">
        <v>6</v>
      </c>
      <c r="C21" s="52"/>
      <c r="D21" s="23"/>
      <c r="E21" s="24"/>
      <c r="F21" s="24"/>
      <c r="G21" s="118"/>
      <c r="H21" s="119"/>
      <c r="I21" s="25"/>
      <c r="J21" s="25"/>
      <c r="K21" s="25"/>
      <c r="L21" s="25">
        <f t="shared" si="0"/>
      </c>
      <c r="M21" s="110"/>
      <c r="N21" s="111"/>
      <c r="O21" s="95"/>
    </row>
    <row r="22" spans="2:15" ht="15" customHeight="1">
      <c r="B22" s="15">
        <v>7</v>
      </c>
      <c r="C22" s="52"/>
      <c r="D22" s="23"/>
      <c r="E22" s="24"/>
      <c r="F22" s="24"/>
      <c r="G22" s="118"/>
      <c r="H22" s="119"/>
      <c r="I22" s="25"/>
      <c r="J22" s="25"/>
      <c r="K22" s="25"/>
      <c r="L22" s="25">
        <f t="shared" si="0"/>
      </c>
      <c r="M22" s="110"/>
      <c r="N22" s="111"/>
      <c r="O22" s="95"/>
    </row>
    <row r="23" spans="2:15" ht="15" customHeight="1">
      <c r="B23" s="15">
        <v>8</v>
      </c>
      <c r="C23" s="52"/>
      <c r="D23" s="23"/>
      <c r="E23" s="24"/>
      <c r="F23" s="24"/>
      <c r="G23" s="118"/>
      <c r="H23" s="119"/>
      <c r="I23" s="25"/>
      <c r="J23" s="25"/>
      <c r="K23" s="25"/>
      <c r="L23" s="25">
        <f t="shared" si="0"/>
      </c>
      <c r="M23" s="110"/>
      <c r="N23" s="111"/>
      <c r="O23" s="95"/>
    </row>
    <row r="24" spans="2:15" ht="15" customHeight="1">
      <c r="B24" s="15">
        <v>9</v>
      </c>
      <c r="C24" s="52"/>
      <c r="D24" s="23"/>
      <c r="E24" s="24"/>
      <c r="F24" s="24"/>
      <c r="G24" s="118"/>
      <c r="H24" s="119"/>
      <c r="I24" s="25"/>
      <c r="J24" s="25"/>
      <c r="K24" s="25"/>
      <c r="L24" s="25">
        <f t="shared" si="0"/>
      </c>
      <c r="M24" s="110"/>
      <c r="N24" s="111"/>
      <c r="O24" s="95"/>
    </row>
    <row r="25" spans="2:15" ht="15" customHeight="1">
      <c r="B25" s="15">
        <v>10</v>
      </c>
      <c r="C25" s="52"/>
      <c r="D25" s="23"/>
      <c r="E25" s="24"/>
      <c r="F25" s="24"/>
      <c r="G25" s="118"/>
      <c r="H25" s="119"/>
      <c r="I25" s="25"/>
      <c r="J25" s="25"/>
      <c r="K25" s="25"/>
      <c r="L25" s="25">
        <f t="shared" si="0"/>
      </c>
      <c r="M25" s="110"/>
      <c r="N25" s="111"/>
      <c r="O25" s="95"/>
    </row>
    <row r="26" spans="2:15" ht="15" customHeight="1">
      <c r="B26" s="15">
        <v>11</v>
      </c>
      <c r="C26" s="52"/>
      <c r="D26" s="23"/>
      <c r="E26" s="24"/>
      <c r="F26" s="24"/>
      <c r="G26" s="118"/>
      <c r="H26" s="119"/>
      <c r="I26" s="25"/>
      <c r="J26" s="25"/>
      <c r="K26" s="25"/>
      <c r="L26" s="25">
        <f t="shared" si="0"/>
      </c>
      <c r="M26" s="110"/>
      <c r="N26" s="111"/>
      <c r="O26" s="95"/>
    </row>
    <row r="27" spans="2:15" ht="15" customHeight="1">
      <c r="B27" s="15">
        <v>12</v>
      </c>
      <c r="C27" s="52"/>
      <c r="D27" s="23"/>
      <c r="E27" s="24"/>
      <c r="F27" s="24"/>
      <c r="G27" s="118"/>
      <c r="H27" s="119"/>
      <c r="I27" s="25"/>
      <c r="J27" s="25"/>
      <c r="K27" s="25"/>
      <c r="L27" s="25">
        <f t="shared" si="0"/>
      </c>
      <c r="M27" s="110"/>
      <c r="N27" s="111"/>
      <c r="O27" s="95"/>
    </row>
    <row r="28" spans="2:15" ht="15" customHeight="1">
      <c r="B28" s="15">
        <v>13</v>
      </c>
      <c r="C28" s="52"/>
      <c r="D28" s="23"/>
      <c r="E28" s="24"/>
      <c r="F28" s="24"/>
      <c r="G28" s="118"/>
      <c r="H28" s="119"/>
      <c r="I28" s="25"/>
      <c r="J28" s="25"/>
      <c r="K28" s="25"/>
      <c r="L28" s="25">
        <f t="shared" si="0"/>
      </c>
      <c r="M28" s="110"/>
      <c r="N28" s="111"/>
      <c r="O28" s="95"/>
    </row>
    <row r="29" spans="2:15" ht="15" customHeight="1">
      <c r="B29" s="15">
        <v>14</v>
      </c>
      <c r="C29" s="52"/>
      <c r="D29" s="23"/>
      <c r="E29" s="24"/>
      <c r="F29" s="24"/>
      <c r="G29" s="118"/>
      <c r="H29" s="119"/>
      <c r="I29" s="25"/>
      <c r="J29" s="25"/>
      <c r="K29" s="25"/>
      <c r="L29" s="25">
        <f t="shared" si="0"/>
      </c>
      <c r="M29" s="110"/>
      <c r="N29" s="111"/>
      <c r="O29" s="95"/>
    </row>
    <row r="30" spans="2:15" ht="15" customHeight="1">
      <c r="B30" s="15">
        <v>15</v>
      </c>
      <c r="C30" s="52"/>
      <c r="D30" s="23"/>
      <c r="E30" s="24"/>
      <c r="F30" s="24"/>
      <c r="G30" s="118"/>
      <c r="H30" s="119"/>
      <c r="I30" s="25"/>
      <c r="J30" s="25"/>
      <c r="K30" s="25"/>
      <c r="L30" s="25">
        <f t="shared" si="1"/>
      </c>
      <c r="M30" s="110"/>
      <c r="N30" s="111"/>
      <c r="O30" s="95"/>
    </row>
    <row r="31" spans="2:15" ht="15" customHeight="1">
      <c r="B31" s="15">
        <v>16</v>
      </c>
      <c r="C31" s="52"/>
      <c r="D31" s="23"/>
      <c r="E31" s="24"/>
      <c r="F31" s="24"/>
      <c r="G31" s="118"/>
      <c r="H31" s="119"/>
      <c r="I31" s="25"/>
      <c r="J31" s="25"/>
      <c r="K31" s="25"/>
      <c r="L31" s="25">
        <f t="shared" si="1"/>
      </c>
      <c r="M31" s="110"/>
      <c r="N31" s="111"/>
      <c r="O31" s="95"/>
    </row>
    <row r="32" spans="2:15" ht="15" customHeight="1">
      <c r="B32" s="15">
        <v>17</v>
      </c>
      <c r="C32" s="52"/>
      <c r="D32" s="23"/>
      <c r="E32" s="24"/>
      <c r="F32" s="24"/>
      <c r="G32" s="118"/>
      <c r="H32" s="119"/>
      <c r="I32" s="25"/>
      <c r="J32" s="25"/>
      <c r="K32" s="25"/>
      <c r="L32" s="25">
        <f t="shared" si="1"/>
      </c>
      <c r="M32" s="110"/>
      <c r="N32" s="111"/>
      <c r="O32" s="95"/>
    </row>
    <row r="33" spans="2:15" ht="15" customHeight="1">
      <c r="B33" s="15">
        <v>18</v>
      </c>
      <c r="C33" s="52"/>
      <c r="D33" s="23"/>
      <c r="E33" s="24"/>
      <c r="F33" s="24"/>
      <c r="G33" s="118"/>
      <c r="H33" s="119"/>
      <c r="I33" s="25"/>
      <c r="J33" s="25"/>
      <c r="K33" s="25"/>
      <c r="L33" s="25">
        <f t="shared" si="1"/>
      </c>
      <c r="M33" s="110"/>
      <c r="N33" s="111"/>
      <c r="O33" s="95"/>
    </row>
    <row r="34" spans="2:15" ht="15" customHeight="1">
      <c r="B34" s="15">
        <v>19</v>
      </c>
      <c r="C34" s="52"/>
      <c r="D34" s="23"/>
      <c r="E34" s="24"/>
      <c r="F34" s="24"/>
      <c r="G34" s="118"/>
      <c r="H34" s="119"/>
      <c r="I34" s="25"/>
      <c r="J34" s="25"/>
      <c r="K34" s="25"/>
      <c r="L34" s="25">
        <f t="shared" si="1"/>
      </c>
      <c r="M34" s="110"/>
      <c r="N34" s="111"/>
      <c r="O34" s="95"/>
    </row>
    <row r="35" spans="2:15" ht="15" customHeight="1">
      <c r="B35" s="15">
        <v>20</v>
      </c>
      <c r="C35" s="52"/>
      <c r="D35" s="23"/>
      <c r="E35" s="24"/>
      <c r="F35" s="24"/>
      <c r="G35" s="118"/>
      <c r="H35" s="119"/>
      <c r="I35" s="25"/>
      <c r="J35" s="25"/>
      <c r="K35" s="25"/>
      <c r="L35" s="25">
        <f t="shared" si="1"/>
      </c>
      <c r="M35" s="110"/>
      <c r="N35" s="111"/>
      <c r="O35" s="95"/>
    </row>
    <row r="36" spans="2:15" ht="15" customHeight="1">
      <c r="B36" s="15">
        <v>21</v>
      </c>
      <c r="C36" s="52"/>
      <c r="D36" s="23"/>
      <c r="E36" s="24"/>
      <c r="F36" s="24"/>
      <c r="G36" s="118"/>
      <c r="H36" s="119"/>
      <c r="I36" s="25"/>
      <c r="J36" s="25"/>
      <c r="K36" s="25"/>
      <c r="L36" s="25">
        <f t="shared" si="1"/>
      </c>
      <c r="M36" s="110"/>
      <c r="N36" s="111"/>
      <c r="O36" s="95"/>
    </row>
    <row r="37" spans="2:15" ht="15" customHeight="1">
      <c r="B37" s="15">
        <v>22</v>
      </c>
      <c r="C37" s="52"/>
      <c r="D37" s="23"/>
      <c r="E37" s="24"/>
      <c r="F37" s="24"/>
      <c r="G37" s="118"/>
      <c r="H37" s="119"/>
      <c r="I37" s="25"/>
      <c r="J37" s="25"/>
      <c r="K37" s="25"/>
      <c r="L37" s="25">
        <f t="shared" si="1"/>
      </c>
      <c r="M37" s="110"/>
      <c r="N37" s="111"/>
      <c r="O37" s="95"/>
    </row>
    <row r="38" spans="2:15" ht="15" customHeight="1">
      <c r="B38" s="15">
        <v>23</v>
      </c>
      <c r="C38" s="52"/>
      <c r="D38" s="23"/>
      <c r="E38" s="24"/>
      <c r="F38" s="24"/>
      <c r="G38" s="118"/>
      <c r="H38" s="119"/>
      <c r="I38" s="25"/>
      <c r="J38" s="25"/>
      <c r="K38" s="25"/>
      <c r="L38" s="25">
        <f t="shared" si="1"/>
      </c>
      <c r="M38" s="110"/>
      <c r="N38" s="111"/>
      <c r="O38" s="95"/>
    </row>
    <row r="39" spans="2:15" ht="15" customHeight="1">
      <c r="B39" s="15">
        <v>24</v>
      </c>
      <c r="C39" s="52"/>
      <c r="D39" s="23"/>
      <c r="E39" s="24"/>
      <c r="F39" s="24"/>
      <c r="G39" s="118"/>
      <c r="H39" s="119"/>
      <c r="I39" s="25"/>
      <c r="J39" s="25"/>
      <c r="K39" s="25"/>
      <c r="L39" s="25">
        <f t="shared" si="1"/>
      </c>
      <c r="M39" s="110"/>
      <c r="N39" s="111"/>
      <c r="O39" s="95"/>
    </row>
    <row r="40" spans="2:15" ht="15" customHeight="1">
      <c r="B40" s="15">
        <v>25</v>
      </c>
      <c r="C40" s="52"/>
      <c r="D40" s="23"/>
      <c r="E40" s="24"/>
      <c r="F40" s="24"/>
      <c r="G40" s="118"/>
      <c r="H40" s="119"/>
      <c r="I40" s="25"/>
      <c r="J40" s="25"/>
      <c r="K40" s="25"/>
      <c r="L40" s="25">
        <f t="shared" si="1"/>
      </c>
      <c r="M40" s="110"/>
      <c r="N40" s="111"/>
      <c r="O40" s="95"/>
    </row>
    <row r="41" spans="2:15" ht="15" customHeight="1">
      <c r="B41" s="15">
        <v>26</v>
      </c>
      <c r="C41" s="52"/>
      <c r="D41" s="23"/>
      <c r="E41" s="24"/>
      <c r="F41" s="24"/>
      <c r="G41" s="118"/>
      <c r="H41" s="119"/>
      <c r="I41" s="25"/>
      <c r="J41" s="25"/>
      <c r="K41" s="25"/>
      <c r="L41" s="25">
        <f t="shared" si="1"/>
      </c>
      <c r="M41" s="110"/>
      <c r="N41" s="111"/>
      <c r="O41" s="95"/>
    </row>
    <row r="42" spans="2:15" ht="15" customHeight="1">
      <c r="B42" s="15">
        <v>27</v>
      </c>
      <c r="C42" s="52"/>
      <c r="D42" s="23"/>
      <c r="E42" s="24"/>
      <c r="F42" s="24"/>
      <c r="G42" s="118"/>
      <c r="H42" s="119"/>
      <c r="I42" s="25"/>
      <c r="J42" s="25"/>
      <c r="K42" s="25"/>
      <c r="L42" s="25">
        <f t="shared" si="1"/>
      </c>
      <c r="M42" s="110"/>
      <c r="N42" s="111"/>
      <c r="O42" s="95"/>
    </row>
    <row r="43" spans="2:15" ht="15" customHeight="1">
      <c r="B43" s="15">
        <v>28</v>
      </c>
      <c r="C43" s="52"/>
      <c r="D43" s="23"/>
      <c r="E43" s="24"/>
      <c r="F43" s="24"/>
      <c r="G43" s="118"/>
      <c r="H43" s="119"/>
      <c r="I43" s="25"/>
      <c r="J43" s="25"/>
      <c r="K43" s="25"/>
      <c r="L43" s="25">
        <f t="shared" si="1"/>
      </c>
      <c r="M43" s="110"/>
      <c r="N43" s="111"/>
      <c r="O43" s="95"/>
    </row>
    <row r="44" spans="2:15" ht="15" customHeight="1">
      <c r="B44" s="15">
        <v>29</v>
      </c>
      <c r="C44" s="52"/>
      <c r="D44" s="23"/>
      <c r="E44" s="24"/>
      <c r="F44" s="24"/>
      <c r="G44" s="118"/>
      <c r="H44" s="119"/>
      <c r="I44" s="25"/>
      <c r="J44" s="25"/>
      <c r="K44" s="25"/>
      <c r="L44" s="25">
        <f t="shared" si="1"/>
      </c>
      <c r="M44" s="110"/>
      <c r="N44" s="111"/>
      <c r="O44" s="95"/>
    </row>
    <row r="45" spans="2:15" ht="15" customHeight="1">
      <c r="B45" s="15">
        <v>30</v>
      </c>
      <c r="C45" s="52"/>
      <c r="D45" s="23"/>
      <c r="E45" s="24"/>
      <c r="F45" s="24"/>
      <c r="G45" s="118"/>
      <c r="H45" s="119"/>
      <c r="I45" s="25"/>
      <c r="J45" s="25"/>
      <c r="K45" s="25"/>
      <c r="L45" s="25">
        <f t="shared" si="1"/>
      </c>
      <c r="M45" s="110"/>
      <c r="N45" s="111"/>
      <c r="O45" s="95"/>
    </row>
    <row r="46" spans="2:15" ht="15" customHeight="1">
      <c r="B46" s="15">
        <v>31</v>
      </c>
      <c r="C46" s="52"/>
      <c r="D46" s="23"/>
      <c r="E46" s="24"/>
      <c r="F46" s="24"/>
      <c r="G46" s="118"/>
      <c r="H46" s="119"/>
      <c r="I46" s="25"/>
      <c r="J46" s="25"/>
      <c r="K46" s="25"/>
      <c r="L46" s="25">
        <f t="shared" si="1"/>
      </c>
      <c r="M46" s="110"/>
      <c r="N46" s="111"/>
      <c r="O46" s="95"/>
    </row>
    <row r="47" spans="2:15" ht="15" customHeight="1">
      <c r="B47" s="15">
        <v>32</v>
      </c>
      <c r="C47" s="52"/>
      <c r="D47" s="23"/>
      <c r="E47" s="24"/>
      <c r="F47" s="24"/>
      <c r="G47" s="118"/>
      <c r="H47" s="119"/>
      <c r="I47" s="25"/>
      <c r="J47" s="25"/>
      <c r="K47" s="25"/>
      <c r="L47" s="25">
        <f t="shared" si="1"/>
      </c>
      <c r="M47" s="110"/>
      <c r="N47" s="111"/>
      <c r="O47" s="95"/>
    </row>
    <row r="48" spans="2:15" ht="15" customHeight="1">
      <c r="B48" s="15">
        <v>33</v>
      </c>
      <c r="C48" s="52"/>
      <c r="D48" s="23"/>
      <c r="E48" s="24"/>
      <c r="F48" s="24"/>
      <c r="G48" s="118"/>
      <c r="H48" s="119"/>
      <c r="I48" s="25"/>
      <c r="J48" s="25"/>
      <c r="K48" s="25"/>
      <c r="L48" s="25">
        <f t="shared" si="1"/>
      </c>
      <c r="M48" s="110"/>
      <c r="N48" s="111"/>
      <c r="O48" s="95"/>
    </row>
    <row r="49" spans="2:15" ht="15" customHeight="1">
      <c r="B49" s="15">
        <v>34</v>
      </c>
      <c r="C49" s="52"/>
      <c r="D49" s="23"/>
      <c r="E49" s="24"/>
      <c r="F49" s="24"/>
      <c r="G49" s="118"/>
      <c r="H49" s="119"/>
      <c r="I49" s="25"/>
      <c r="J49" s="25"/>
      <c r="K49" s="25"/>
      <c r="L49" s="25">
        <f t="shared" si="1"/>
      </c>
      <c r="M49" s="110"/>
      <c r="N49" s="111"/>
      <c r="O49" s="95"/>
    </row>
    <row r="50" spans="2:15" ht="15" customHeight="1">
      <c r="B50" s="15">
        <v>35</v>
      </c>
      <c r="C50" s="52"/>
      <c r="D50" s="23"/>
      <c r="E50" s="24"/>
      <c r="F50" s="24"/>
      <c r="G50" s="118"/>
      <c r="H50" s="119"/>
      <c r="I50" s="25"/>
      <c r="J50" s="25"/>
      <c r="K50" s="25"/>
      <c r="L50" s="25">
        <f t="shared" si="1"/>
      </c>
      <c r="M50" s="110"/>
      <c r="N50" s="111"/>
      <c r="O50" s="95"/>
    </row>
    <row r="51" spans="2:15" ht="15" customHeight="1">
      <c r="B51" s="15">
        <v>36</v>
      </c>
      <c r="C51" s="52"/>
      <c r="D51" s="23"/>
      <c r="E51" s="24"/>
      <c r="F51" s="24"/>
      <c r="G51" s="118"/>
      <c r="H51" s="119"/>
      <c r="I51" s="25"/>
      <c r="J51" s="25"/>
      <c r="K51" s="25"/>
      <c r="L51" s="25">
        <f t="shared" si="1"/>
      </c>
      <c r="M51" s="110"/>
      <c r="N51" s="111"/>
      <c r="O51" s="95"/>
    </row>
    <row r="52" spans="2:15" ht="15" customHeight="1">
      <c r="B52" s="15">
        <v>37</v>
      </c>
      <c r="C52" s="52"/>
      <c r="D52" s="23"/>
      <c r="E52" s="24"/>
      <c r="F52" s="24"/>
      <c r="G52" s="118"/>
      <c r="H52" s="119"/>
      <c r="I52" s="25"/>
      <c r="J52" s="25"/>
      <c r="K52" s="25"/>
      <c r="L52" s="25">
        <f t="shared" si="1"/>
      </c>
      <c r="M52" s="110"/>
      <c r="N52" s="111"/>
      <c r="O52" s="95"/>
    </row>
    <row r="53" spans="2:15" ht="15" customHeight="1">
      <c r="B53" s="15">
        <v>38</v>
      </c>
      <c r="C53" s="52"/>
      <c r="D53" s="23"/>
      <c r="E53" s="24"/>
      <c r="F53" s="24"/>
      <c r="G53" s="118"/>
      <c r="H53" s="119"/>
      <c r="I53" s="25"/>
      <c r="J53" s="25"/>
      <c r="K53" s="25"/>
      <c r="L53" s="25">
        <f t="shared" si="1"/>
      </c>
      <c r="M53" s="110"/>
      <c r="N53" s="111"/>
      <c r="O53" s="95"/>
    </row>
    <row r="54" spans="2:15" ht="15" customHeight="1">
      <c r="B54" s="15">
        <v>39</v>
      </c>
      <c r="C54" s="52"/>
      <c r="D54" s="23"/>
      <c r="E54" s="24"/>
      <c r="F54" s="24"/>
      <c r="G54" s="118"/>
      <c r="H54" s="119"/>
      <c r="I54" s="25"/>
      <c r="J54" s="25"/>
      <c r="K54" s="25"/>
      <c r="L54" s="25">
        <f t="shared" si="1"/>
      </c>
      <c r="M54" s="110"/>
      <c r="N54" s="111"/>
      <c r="O54" s="95"/>
    </row>
    <row r="55" spans="2:15" ht="15" customHeight="1">
      <c r="B55" s="15">
        <v>40</v>
      </c>
      <c r="C55" s="52"/>
      <c r="D55" s="23"/>
      <c r="E55" s="24"/>
      <c r="F55" s="24"/>
      <c r="G55" s="118"/>
      <c r="H55" s="119"/>
      <c r="I55" s="25"/>
      <c r="J55" s="25"/>
      <c r="K55" s="25"/>
      <c r="L55" s="25">
        <f t="shared" si="1"/>
      </c>
      <c r="M55" s="110"/>
      <c r="N55" s="111"/>
      <c r="O55" s="95"/>
    </row>
    <row r="56" spans="2:15" ht="15" customHeight="1">
      <c r="B56" s="15">
        <v>41</v>
      </c>
      <c r="C56" s="52"/>
      <c r="D56" s="23"/>
      <c r="E56" s="24"/>
      <c r="F56" s="24"/>
      <c r="G56" s="118"/>
      <c r="H56" s="119"/>
      <c r="I56" s="25"/>
      <c r="J56" s="25"/>
      <c r="K56" s="25"/>
      <c r="L56" s="25">
        <f t="shared" si="1"/>
      </c>
      <c r="M56" s="110"/>
      <c r="N56" s="111"/>
      <c r="O56" s="95"/>
    </row>
    <row r="57" spans="2:15" ht="15" customHeight="1">
      <c r="B57" s="15">
        <v>42</v>
      </c>
      <c r="C57" s="52"/>
      <c r="D57" s="23"/>
      <c r="E57" s="24"/>
      <c r="F57" s="24"/>
      <c r="G57" s="118"/>
      <c r="H57" s="119"/>
      <c r="I57" s="25"/>
      <c r="J57" s="25"/>
      <c r="K57" s="25"/>
      <c r="L57" s="25">
        <f t="shared" si="1"/>
      </c>
      <c r="M57" s="110"/>
      <c r="N57" s="111"/>
      <c r="O57" s="95"/>
    </row>
    <row r="58" spans="2:15" ht="15" customHeight="1">
      <c r="B58" s="15">
        <v>43</v>
      </c>
      <c r="C58" s="52"/>
      <c r="D58" s="23"/>
      <c r="E58" s="24"/>
      <c r="F58" s="24"/>
      <c r="G58" s="118"/>
      <c r="H58" s="119"/>
      <c r="I58" s="25"/>
      <c r="J58" s="25"/>
      <c r="K58" s="25"/>
      <c r="L58" s="25">
        <f t="shared" si="1"/>
      </c>
      <c r="M58" s="110"/>
      <c r="N58" s="111"/>
      <c r="O58" s="95"/>
    </row>
    <row r="59" spans="2:15" ht="15" customHeight="1">
      <c r="B59" s="15">
        <v>44</v>
      </c>
      <c r="C59" s="52"/>
      <c r="D59" s="23"/>
      <c r="E59" s="24"/>
      <c r="F59" s="24"/>
      <c r="G59" s="118"/>
      <c r="H59" s="119"/>
      <c r="I59" s="25"/>
      <c r="J59" s="25"/>
      <c r="K59" s="25"/>
      <c r="L59" s="25">
        <f t="shared" si="1"/>
      </c>
      <c r="M59" s="110"/>
      <c r="N59" s="111"/>
      <c r="O59" s="95"/>
    </row>
    <row r="60" spans="2:15" ht="15" customHeight="1" thickBot="1">
      <c r="B60" s="16">
        <v>45</v>
      </c>
      <c r="C60" s="53"/>
      <c r="D60" s="27"/>
      <c r="E60" s="28"/>
      <c r="F60" s="28"/>
      <c r="G60" s="121"/>
      <c r="H60" s="122"/>
      <c r="I60" s="29"/>
      <c r="J60" s="29"/>
      <c r="K60" s="29"/>
      <c r="L60" s="29">
        <f t="shared" si="1"/>
      </c>
      <c r="M60" s="112"/>
      <c r="N60" s="113"/>
      <c r="O60" s="95"/>
    </row>
  </sheetData>
  <sheetProtection selectLockedCells="1"/>
  <mergeCells count="99">
    <mergeCell ref="D2:F2"/>
    <mergeCell ref="D3:F3"/>
    <mergeCell ref="D4:F4"/>
    <mergeCell ref="D5:F5"/>
    <mergeCell ref="G17:H17"/>
    <mergeCell ref="G18:H18"/>
    <mergeCell ref="D6:F6"/>
    <mergeCell ref="G19:H19"/>
    <mergeCell ref="G15:H15"/>
    <mergeCell ref="G16:H16"/>
    <mergeCell ref="D7:F7"/>
    <mergeCell ref="G24:H24"/>
    <mergeCell ref="G25:H25"/>
    <mergeCell ref="G26:H26"/>
    <mergeCell ref="G27:H27"/>
    <mergeCell ref="G20:H20"/>
    <mergeCell ref="G21:H21"/>
    <mergeCell ref="G22:H22"/>
    <mergeCell ref="G23:H23"/>
    <mergeCell ref="G35:H35"/>
    <mergeCell ref="G36:H36"/>
    <mergeCell ref="G37:H37"/>
    <mergeCell ref="G38:H38"/>
    <mergeCell ref="G28:H28"/>
    <mergeCell ref="G29:H29"/>
    <mergeCell ref="G30:H30"/>
    <mergeCell ref="G31:H31"/>
    <mergeCell ref="G60:H60"/>
    <mergeCell ref="G56:H56"/>
    <mergeCell ref="G57:H57"/>
    <mergeCell ref="G58:H58"/>
    <mergeCell ref="G59:H59"/>
    <mergeCell ref="G32:H32"/>
    <mergeCell ref="G42:H42"/>
    <mergeCell ref="G43:H43"/>
    <mergeCell ref="G44:H44"/>
    <mergeCell ref="G33:H33"/>
    <mergeCell ref="G55:H55"/>
    <mergeCell ref="G50:H50"/>
    <mergeCell ref="G49:H49"/>
    <mergeCell ref="A1:C1"/>
    <mergeCell ref="G51:H51"/>
    <mergeCell ref="G52:H52"/>
    <mergeCell ref="G39:H39"/>
    <mergeCell ref="G40:H40"/>
    <mergeCell ref="G41:H41"/>
    <mergeCell ref="G45:H45"/>
    <mergeCell ref="M15:N15"/>
    <mergeCell ref="M16:N16"/>
    <mergeCell ref="M17:N17"/>
    <mergeCell ref="M18:N18"/>
    <mergeCell ref="G53:H53"/>
    <mergeCell ref="G54:H54"/>
    <mergeCell ref="G46:H46"/>
    <mergeCell ref="G47:H47"/>
    <mergeCell ref="G48:H48"/>
    <mergeCell ref="G34:H34"/>
    <mergeCell ref="M23:N23"/>
    <mergeCell ref="M24:N24"/>
    <mergeCell ref="M25:N25"/>
    <mergeCell ref="M26:N26"/>
    <mergeCell ref="M19:N19"/>
    <mergeCell ref="M20:N20"/>
    <mergeCell ref="M21:N21"/>
    <mergeCell ref="M22:N22"/>
    <mergeCell ref="M31:N31"/>
    <mergeCell ref="M32:N32"/>
    <mergeCell ref="M33:N33"/>
    <mergeCell ref="M34:N34"/>
    <mergeCell ref="M27:N27"/>
    <mergeCell ref="M28:N28"/>
    <mergeCell ref="M29:N29"/>
    <mergeCell ref="M30:N30"/>
    <mergeCell ref="M39:N39"/>
    <mergeCell ref="M40:N40"/>
    <mergeCell ref="M41:N41"/>
    <mergeCell ref="M42:N42"/>
    <mergeCell ref="M35:N35"/>
    <mergeCell ref="M36:N36"/>
    <mergeCell ref="M37:N37"/>
    <mergeCell ref="M38:N38"/>
    <mergeCell ref="M57:N57"/>
    <mergeCell ref="M58:N58"/>
    <mergeCell ref="M59:N59"/>
    <mergeCell ref="M60:N60"/>
    <mergeCell ref="M47:N47"/>
    <mergeCell ref="M48:N48"/>
    <mergeCell ref="M49:N49"/>
    <mergeCell ref="M50:N50"/>
    <mergeCell ref="M55:N55"/>
    <mergeCell ref="M56:N56"/>
    <mergeCell ref="M51:N51"/>
    <mergeCell ref="M52:N52"/>
    <mergeCell ref="M53:N53"/>
    <mergeCell ref="M54:N54"/>
    <mergeCell ref="M43:N43"/>
    <mergeCell ref="M44:N44"/>
    <mergeCell ref="M45:N45"/>
    <mergeCell ref="M46:N46"/>
  </mergeCells>
  <dataValidations count="13">
    <dataValidation allowBlank="1" showInputMessage="1" showErrorMessage="1" imeMode="disabled" sqref="D4:D6 L10:M13"/>
    <dataValidation allowBlank="1" showInputMessage="1" showErrorMessage="1" imeMode="hiragana" sqref="K10:K13 C10:C13 F10:F13 D7:F7 D2:D3 F16:F60 C16:C60 N10:N13"/>
    <dataValidation type="list" allowBlank="1" showInputMessage="1" showErrorMessage="1" sqref="J10:J13">
      <formula1>"無,一,初,二,三,四,五, 六,七,八"</formula1>
    </dataValidation>
    <dataValidation type="list" allowBlank="1" showInputMessage="1" showErrorMessage="1" imeMode="hiragana" sqref="G10:G13 J16:J60">
      <formula1>"男,女"</formula1>
    </dataValidation>
    <dataValidation type="list" allowBlank="1" showInputMessage="1" showErrorMessage="1" sqref="I16:I60">
      <formula1>"1,2,3"</formula1>
    </dataValidation>
    <dataValidation allowBlank="1" showInputMessage="1" showErrorMessage="1" imeMode="halfKatakana" sqref="D10:D13 D16:D60"/>
    <dataValidation type="list" allowBlank="1" showInputMessage="1" showErrorMessage="1" sqref="K16:K60">
      <formula1>"無,一,初,二,三"</formula1>
    </dataValidation>
    <dataValidation type="date" operator="greaterThanOrEqual" allowBlank="1" showInputMessage="1" showErrorMessage="1" sqref="H16 G29:H60 G18:H19 G24:H25 G26:G28 G16:G17 G20:G23">
      <formula1>33696</formula1>
    </dataValidation>
    <dataValidation allowBlank="1" showInputMessage="1" showErrorMessage="1" imeMode="off" sqref="E10:E13 E16:E60"/>
    <dataValidation type="list" allowBlank="1" showInputMessage="1" showErrorMessage="1" imeMode="hiragana" sqref="I10:I13">
      <formula1>"教士,錬士,範士"</formula1>
    </dataValidation>
    <dataValidation type="list" allowBlank="1" showInputMessage="1" showErrorMessage="1" sqref="O16:O60">
      <formula1>"○,×"</formula1>
    </dataValidation>
    <dataValidation type="list" allowBlank="1" showInputMessage="1" showErrorMessage="1" sqref="O10:O13">
      <formula1>"できる,できない"</formula1>
    </dataValidation>
    <dataValidation type="list" allowBlank="1" showInputMessage="1" showErrorMessage="1" sqref="P10:P13">
      <formula1>$Q$16:$Q$17</formula1>
    </dataValidation>
  </dataValidation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A90"/>
  <sheetViews>
    <sheetView workbookViewId="0" topLeftCell="A1">
      <selection activeCell="T8" sqref="T8:U8"/>
    </sheetView>
  </sheetViews>
  <sheetFormatPr defaultColWidth="9.00390625" defaultRowHeight="13.5"/>
  <cols>
    <col min="1" max="21" width="3.375" style="33" customWidth="1"/>
    <col min="22" max="24" width="3.75390625" style="33" customWidth="1"/>
    <col min="25" max="26" width="4.00390625" style="33" customWidth="1"/>
    <col min="27" max="27" width="0.5" style="33" customWidth="1"/>
    <col min="28" max="16384" width="9.00390625" style="33" customWidth="1"/>
  </cols>
  <sheetData>
    <row r="1" spans="1:27" ht="33.75" customHeight="1">
      <c r="A1" s="146" t="str">
        <f>"令和"&amp;IF('入力シート'!D1=1,"元",'入力シート'!D1)&amp;"年度茨城県高体連登録者名簿"</f>
        <v>令和年度茨城県高体連登録者名簿</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8"/>
    </row>
    <row r="2" spans="1:27" ht="18.75" customHeight="1">
      <c r="A2" s="149" t="s">
        <v>0</v>
      </c>
      <c r="B2" s="150"/>
      <c r="C2" s="150"/>
      <c r="D2" s="150"/>
      <c r="E2" s="150"/>
      <c r="F2" s="150"/>
      <c r="G2" s="150"/>
      <c r="H2" s="150"/>
      <c r="I2" s="150"/>
      <c r="J2" s="150" t="s">
        <v>11</v>
      </c>
      <c r="K2" s="150"/>
      <c r="L2" s="150"/>
      <c r="M2" s="150"/>
      <c r="N2" s="150"/>
      <c r="O2" s="150"/>
      <c r="P2" s="150"/>
      <c r="Q2" s="150"/>
      <c r="R2" s="150"/>
      <c r="S2" s="154"/>
      <c r="T2" s="155"/>
      <c r="U2" s="155"/>
      <c r="V2" s="155"/>
      <c r="W2" s="155"/>
      <c r="X2" s="155"/>
      <c r="Y2" s="155"/>
      <c r="Z2" s="155"/>
      <c r="AA2" s="156"/>
    </row>
    <row r="3" spans="1:27" ht="18.75" customHeight="1">
      <c r="A3" s="157">
        <f>MID('入力シート'!D2,1,20)</f>
      </c>
      <c r="B3" s="158"/>
      <c r="C3" s="158"/>
      <c r="D3" s="158"/>
      <c r="E3" s="158"/>
      <c r="F3" s="158"/>
      <c r="G3" s="158"/>
      <c r="H3" s="158"/>
      <c r="I3" s="158"/>
      <c r="J3" s="159">
        <f>MID('入力シート'!D3,1,30)</f>
      </c>
      <c r="K3" s="159"/>
      <c r="L3" s="159"/>
      <c r="M3" s="159"/>
      <c r="N3" s="159"/>
      <c r="O3" s="159"/>
      <c r="P3" s="159"/>
      <c r="Q3" s="159"/>
      <c r="R3" s="159"/>
      <c r="S3" s="151" t="s">
        <v>12</v>
      </c>
      <c r="T3" s="151"/>
      <c r="U3" s="151"/>
      <c r="V3" s="151">
        <f>MID('入力シート'!D4,1,8)</f>
      </c>
      <c r="W3" s="151"/>
      <c r="X3" s="151"/>
      <c r="Y3" s="151"/>
      <c r="Z3" s="152"/>
      <c r="AA3" s="153"/>
    </row>
    <row r="4" spans="1:27" ht="18.75" customHeight="1">
      <c r="A4" s="157"/>
      <c r="B4" s="158"/>
      <c r="C4" s="158"/>
      <c r="D4" s="158"/>
      <c r="E4" s="158"/>
      <c r="F4" s="158"/>
      <c r="G4" s="158"/>
      <c r="H4" s="158"/>
      <c r="I4" s="158"/>
      <c r="J4" s="159"/>
      <c r="K4" s="159"/>
      <c r="L4" s="159"/>
      <c r="M4" s="159"/>
      <c r="N4" s="159"/>
      <c r="O4" s="159"/>
      <c r="P4" s="159"/>
      <c r="Q4" s="159"/>
      <c r="R4" s="159"/>
      <c r="S4" s="34" t="s">
        <v>13</v>
      </c>
      <c r="T4" s="35"/>
      <c r="U4" s="35"/>
      <c r="V4" s="143">
        <f>MID('入力シート'!D5,1,12)</f>
      </c>
      <c r="W4" s="144"/>
      <c r="X4" s="144"/>
      <c r="Y4" s="144"/>
      <c r="Z4" s="144"/>
      <c r="AA4" s="145"/>
    </row>
    <row r="5" spans="1:27" ht="18.75" customHeight="1">
      <c r="A5" s="160" t="s">
        <v>14</v>
      </c>
      <c r="B5" s="161"/>
      <c r="C5" s="162"/>
      <c r="D5" s="158">
        <f>MID('入力シート'!D7,1,10)</f>
      </c>
      <c r="E5" s="158"/>
      <c r="F5" s="158"/>
      <c r="G5" s="158"/>
      <c r="H5" s="158"/>
      <c r="I5" s="158"/>
      <c r="J5" s="158"/>
      <c r="K5" s="158"/>
      <c r="L5" s="158"/>
      <c r="M5" s="158"/>
      <c r="N5" s="158"/>
      <c r="O5" s="158"/>
      <c r="P5" s="158"/>
      <c r="Q5" s="158"/>
      <c r="R5" s="158"/>
      <c r="S5" s="158"/>
      <c r="T5" s="158"/>
      <c r="U5" s="158"/>
      <c r="V5" s="158"/>
      <c r="W5" s="158"/>
      <c r="X5" s="158"/>
      <c r="Y5" s="158"/>
      <c r="Z5" s="143"/>
      <c r="AA5" s="163"/>
    </row>
    <row r="6" spans="1:27" ht="36.75" customHeight="1">
      <c r="A6" s="164" t="s">
        <v>1</v>
      </c>
      <c r="B6" s="165"/>
      <c r="C6" s="165"/>
      <c r="D6" s="165" t="s">
        <v>12</v>
      </c>
      <c r="E6" s="165"/>
      <c r="F6" s="165"/>
      <c r="G6" s="165"/>
      <c r="H6" s="165" t="s">
        <v>9</v>
      </c>
      <c r="I6" s="165"/>
      <c r="J6" s="165"/>
      <c r="K6" s="165"/>
      <c r="L6" s="165"/>
      <c r="M6" s="165"/>
      <c r="N6" s="165"/>
      <c r="O6" s="165"/>
      <c r="P6" s="165" t="s">
        <v>3</v>
      </c>
      <c r="Q6" s="165"/>
      <c r="R6" s="165" t="s">
        <v>2</v>
      </c>
      <c r="S6" s="165"/>
      <c r="T6" s="165" t="s">
        <v>4</v>
      </c>
      <c r="U6" s="165"/>
      <c r="V6" s="165" t="s">
        <v>5</v>
      </c>
      <c r="W6" s="165"/>
      <c r="X6" s="166" t="s">
        <v>84</v>
      </c>
      <c r="Y6" s="167"/>
      <c r="Z6" s="167"/>
      <c r="AA6" s="168"/>
    </row>
    <row r="7" spans="1:27" ht="22.5" customHeight="1">
      <c r="A7" s="169">
        <f>MID('入力シート'!C10,1,12)</f>
      </c>
      <c r="B7" s="170"/>
      <c r="C7" s="170"/>
      <c r="D7" s="158">
        <f>MID('入力シート'!E10,1,8)</f>
      </c>
      <c r="E7" s="158"/>
      <c r="F7" s="158"/>
      <c r="G7" s="158"/>
      <c r="H7" s="159">
        <f>MID('入力シート'!F10,4,20)</f>
      </c>
      <c r="I7" s="159"/>
      <c r="J7" s="159"/>
      <c r="K7" s="159"/>
      <c r="L7" s="159"/>
      <c r="M7" s="159"/>
      <c r="N7" s="159"/>
      <c r="O7" s="159"/>
      <c r="P7" s="165">
        <f>MID('入力シート'!G10,1,2)</f>
      </c>
      <c r="Q7" s="165"/>
      <c r="R7" s="165">
        <f>MID('入力シート'!H10,1,2)</f>
      </c>
      <c r="S7" s="165"/>
      <c r="T7" s="165">
        <f>MID('入力シート'!I10,1,2)</f>
      </c>
      <c r="U7" s="165"/>
      <c r="V7" s="165">
        <f>MID('入力シート'!J10,1,2)</f>
      </c>
      <c r="W7" s="165"/>
      <c r="X7" s="171">
        <f>IF('入力シート'!N10="","",'入力シート'!N10)</f>
      </c>
      <c r="Y7" s="161"/>
      <c r="Z7" s="161"/>
      <c r="AA7" s="172"/>
    </row>
    <row r="8" spans="1:27" ht="22.5" customHeight="1">
      <c r="A8" s="169">
        <f>MID('入力シート'!C11,1,12)</f>
      </c>
      <c r="B8" s="170"/>
      <c r="C8" s="170"/>
      <c r="D8" s="158">
        <f>MID('入力シート'!E11,1,8)</f>
      </c>
      <c r="E8" s="158"/>
      <c r="F8" s="158"/>
      <c r="G8" s="158"/>
      <c r="H8" s="173">
        <f>MID('入力シート'!F11,4,20)</f>
      </c>
      <c r="I8" s="174"/>
      <c r="J8" s="174"/>
      <c r="K8" s="174"/>
      <c r="L8" s="174"/>
      <c r="M8" s="174"/>
      <c r="N8" s="174"/>
      <c r="O8" s="175"/>
      <c r="P8" s="165">
        <f>MID('入力シート'!G11,1,2)</f>
      </c>
      <c r="Q8" s="165"/>
      <c r="R8" s="165">
        <f>MID('入力シート'!H11,1,2)</f>
      </c>
      <c r="S8" s="165"/>
      <c r="T8" s="165">
        <f>MID('入力シート'!I11,1,2)</f>
      </c>
      <c r="U8" s="165"/>
      <c r="V8" s="165">
        <f>MID('入力シート'!J11,1,2)</f>
      </c>
      <c r="W8" s="165"/>
      <c r="X8" s="171">
        <f>IF('入力シート'!N11="","",'入力シート'!N11)</f>
      </c>
      <c r="Y8" s="161"/>
      <c r="Z8" s="161"/>
      <c r="AA8" s="172"/>
    </row>
    <row r="9" spans="1:27" ht="22.5" customHeight="1">
      <c r="A9" s="169">
        <f>MID('入力シート'!C12,1,12)</f>
      </c>
      <c r="B9" s="170"/>
      <c r="C9" s="170"/>
      <c r="D9" s="158">
        <f>MID('入力シート'!E12,1,8)</f>
      </c>
      <c r="E9" s="158"/>
      <c r="F9" s="158"/>
      <c r="G9" s="158"/>
      <c r="H9" s="159">
        <f>MID('入力シート'!F12,4,20)</f>
      </c>
      <c r="I9" s="159"/>
      <c r="J9" s="159"/>
      <c r="K9" s="159"/>
      <c r="L9" s="159"/>
      <c r="M9" s="159"/>
      <c r="N9" s="159"/>
      <c r="O9" s="159"/>
      <c r="P9" s="165">
        <f>MID('入力シート'!G12,1,2)</f>
      </c>
      <c r="Q9" s="165"/>
      <c r="R9" s="165">
        <f>MID('入力シート'!H12,1,2)</f>
      </c>
      <c r="S9" s="165"/>
      <c r="T9" s="165">
        <f>MID('入力シート'!I12,1,2)</f>
      </c>
      <c r="U9" s="165"/>
      <c r="V9" s="165">
        <f>MID('入力シート'!J12,1,2)</f>
      </c>
      <c r="W9" s="165"/>
      <c r="X9" s="171">
        <f>IF('入力シート'!N12="","",'入力シート'!N12)</f>
      </c>
      <c r="Y9" s="161"/>
      <c r="Z9" s="161"/>
      <c r="AA9" s="172"/>
    </row>
    <row r="10" spans="1:27" ht="22.5" customHeight="1">
      <c r="A10" s="181">
        <f>MID('入力シート'!C13,1,12)</f>
      </c>
      <c r="B10" s="182"/>
      <c r="C10" s="182"/>
      <c r="D10" s="183">
        <f>MID('入力シート'!E13,1,8)</f>
      </c>
      <c r="E10" s="183"/>
      <c r="F10" s="183"/>
      <c r="G10" s="183"/>
      <c r="H10" s="184">
        <f>MID('入力シート'!F13,4,20)</f>
      </c>
      <c r="I10" s="184"/>
      <c r="J10" s="184"/>
      <c r="K10" s="184"/>
      <c r="L10" s="184"/>
      <c r="M10" s="184"/>
      <c r="N10" s="184"/>
      <c r="O10" s="184"/>
      <c r="P10" s="176">
        <f>MID('入力シート'!G13,1,2)</f>
      </c>
      <c r="Q10" s="176"/>
      <c r="R10" s="176">
        <f>MID('入力シート'!H13,1,2)</f>
      </c>
      <c r="S10" s="176"/>
      <c r="T10" s="176">
        <f>MID('入力シート'!I13,1,2)</f>
      </c>
      <c r="U10" s="176"/>
      <c r="V10" s="176">
        <f>MID('入力シート'!J13,1,2)</f>
      </c>
      <c r="W10" s="176"/>
      <c r="X10" s="177">
        <f>IF('入力シート'!N13="","",'入力シート'!N13)</f>
      </c>
      <c r="Y10" s="178"/>
      <c r="Z10" s="178"/>
      <c r="AA10" s="179"/>
    </row>
    <row r="12" spans="1:27" ht="34.5" customHeight="1">
      <c r="A12" s="39" t="s">
        <v>6</v>
      </c>
      <c r="B12" s="180" t="s">
        <v>10</v>
      </c>
      <c r="C12" s="180"/>
      <c r="D12" s="180"/>
      <c r="E12" s="180"/>
      <c r="F12" s="180" t="s">
        <v>15</v>
      </c>
      <c r="G12" s="180"/>
      <c r="H12" s="180"/>
      <c r="I12" s="180"/>
      <c r="J12" s="180" t="s">
        <v>7</v>
      </c>
      <c r="K12" s="180"/>
      <c r="L12" s="180"/>
      <c r="M12" s="40" t="s">
        <v>3</v>
      </c>
      <c r="N12" s="180" t="s">
        <v>16</v>
      </c>
      <c r="O12" s="180"/>
      <c r="P12" s="180"/>
      <c r="Q12" s="180"/>
      <c r="R12" s="180"/>
      <c r="S12" s="180"/>
      <c r="T12" s="180"/>
      <c r="U12" s="180" t="s">
        <v>8</v>
      </c>
      <c r="V12" s="180"/>
      <c r="W12" s="180" t="s">
        <v>5</v>
      </c>
      <c r="X12" s="180"/>
      <c r="Y12" s="140" t="s">
        <v>44</v>
      </c>
      <c r="Z12" s="141"/>
      <c r="AA12" s="142"/>
    </row>
    <row r="13" spans="1:27" ht="25.5" customHeight="1">
      <c r="A13" s="36">
        <v>1</v>
      </c>
      <c r="B13" s="170">
        <f>MID('入力シート'!C16,1,10)</f>
      </c>
      <c r="C13" s="170"/>
      <c r="D13" s="170"/>
      <c r="E13" s="170"/>
      <c r="F13" s="170">
        <f>MID('入力シート'!D16,1,20)</f>
      </c>
      <c r="G13" s="170"/>
      <c r="H13" s="170"/>
      <c r="I13" s="170"/>
      <c r="J13" s="185">
        <f>IF(ISBLANK('入力シート'!G16),"",'入力シート'!G16)</f>
      </c>
      <c r="K13" s="185"/>
      <c r="L13" s="185"/>
      <c r="M13" s="37">
        <f>MID('入力シート'!J16,1,2)</f>
      </c>
      <c r="N13" s="186">
        <f>MID('入力シート'!F16,4,50)</f>
      </c>
      <c r="O13" s="187"/>
      <c r="P13" s="187"/>
      <c r="Q13" s="187"/>
      <c r="R13" s="187"/>
      <c r="S13" s="187"/>
      <c r="T13" s="188"/>
      <c r="U13" s="165">
        <f>MID('入力シート'!I16,1,2)</f>
      </c>
      <c r="V13" s="165"/>
      <c r="W13" s="165">
        <f>MID('入力シート'!K16,1,2)</f>
      </c>
      <c r="X13" s="165"/>
      <c r="Y13" s="134">
        <f>IF('入力シート'!M16="","",'入力シート'!M16)</f>
      </c>
      <c r="Z13" s="135"/>
      <c r="AA13" s="136"/>
    </row>
    <row r="14" spans="1:27" ht="25.5" customHeight="1">
      <c r="A14" s="36">
        <v>2</v>
      </c>
      <c r="B14" s="170">
        <f>MID('入力シート'!C17,1,10)</f>
      </c>
      <c r="C14" s="170"/>
      <c r="D14" s="170"/>
      <c r="E14" s="170"/>
      <c r="F14" s="170">
        <f>MID('入力シート'!D17,1,20)</f>
      </c>
      <c r="G14" s="170"/>
      <c r="H14" s="170"/>
      <c r="I14" s="170"/>
      <c r="J14" s="185">
        <f>IF(ISBLANK('入力シート'!G17),"",'入力シート'!G17)</f>
      </c>
      <c r="K14" s="185"/>
      <c r="L14" s="185"/>
      <c r="M14" s="37">
        <f>MID('入力シート'!J17,1,2)</f>
      </c>
      <c r="N14" s="186">
        <f>MID('入力シート'!F17,4,50)</f>
      </c>
      <c r="O14" s="187"/>
      <c r="P14" s="187"/>
      <c r="Q14" s="187"/>
      <c r="R14" s="187"/>
      <c r="S14" s="187"/>
      <c r="T14" s="188"/>
      <c r="U14" s="165">
        <f>MID('入力シート'!I17,1,2)</f>
      </c>
      <c r="V14" s="165"/>
      <c r="W14" s="165">
        <f>MID('入力シート'!K17,1,2)</f>
      </c>
      <c r="X14" s="165"/>
      <c r="Y14" s="134">
        <f>IF('入力シート'!M17="","",'入力シート'!M17)</f>
      </c>
      <c r="Z14" s="135"/>
      <c r="AA14" s="136"/>
    </row>
    <row r="15" spans="1:27" ht="25.5" customHeight="1">
      <c r="A15" s="36">
        <v>3</v>
      </c>
      <c r="B15" s="170">
        <f>MID('入力シート'!C18,1,10)</f>
      </c>
      <c r="C15" s="170"/>
      <c r="D15" s="170"/>
      <c r="E15" s="170"/>
      <c r="F15" s="170">
        <f>MID('入力シート'!D18,1,20)</f>
      </c>
      <c r="G15" s="170"/>
      <c r="H15" s="170"/>
      <c r="I15" s="170"/>
      <c r="J15" s="185">
        <f>IF(ISBLANK('入力シート'!G18),"",'入力シート'!G18)</f>
      </c>
      <c r="K15" s="185"/>
      <c r="L15" s="185"/>
      <c r="M15" s="37">
        <f>MID('入力シート'!J18,1,2)</f>
      </c>
      <c r="N15" s="186">
        <f>MID('入力シート'!F18,4,50)</f>
      </c>
      <c r="O15" s="187"/>
      <c r="P15" s="187"/>
      <c r="Q15" s="187"/>
      <c r="R15" s="187"/>
      <c r="S15" s="187"/>
      <c r="T15" s="188"/>
      <c r="U15" s="165">
        <f>MID('入力シート'!I18,1,2)</f>
      </c>
      <c r="V15" s="165"/>
      <c r="W15" s="165">
        <f>MID('入力シート'!K18,1,2)</f>
      </c>
      <c r="X15" s="165"/>
      <c r="Y15" s="134">
        <f>IF('入力シート'!M18="","",'入力シート'!M18)</f>
      </c>
      <c r="Z15" s="135"/>
      <c r="AA15" s="136"/>
    </row>
    <row r="16" spans="1:27" ht="25.5" customHeight="1">
      <c r="A16" s="36">
        <v>4</v>
      </c>
      <c r="B16" s="170">
        <f>MID('入力シート'!C19,1,10)</f>
      </c>
      <c r="C16" s="170"/>
      <c r="D16" s="170"/>
      <c r="E16" s="170"/>
      <c r="F16" s="170">
        <f>MID('入力シート'!D19,1,20)</f>
      </c>
      <c r="G16" s="170"/>
      <c r="H16" s="170"/>
      <c r="I16" s="170"/>
      <c r="J16" s="185">
        <f>IF(ISBLANK('入力シート'!G19),"",'入力シート'!G19)</f>
      </c>
      <c r="K16" s="185"/>
      <c r="L16" s="185"/>
      <c r="M16" s="37">
        <f>MID('入力シート'!J19,1,2)</f>
      </c>
      <c r="N16" s="186">
        <f>MID('入力シート'!F19,4,50)</f>
      </c>
      <c r="O16" s="187"/>
      <c r="P16" s="187"/>
      <c r="Q16" s="187"/>
      <c r="R16" s="187"/>
      <c r="S16" s="187"/>
      <c r="T16" s="188"/>
      <c r="U16" s="165">
        <f>MID('入力シート'!I19,1,2)</f>
      </c>
      <c r="V16" s="165"/>
      <c r="W16" s="165">
        <f>MID('入力シート'!K19,1,2)</f>
      </c>
      <c r="X16" s="165"/>
      <c r="Y16" s="134">
        <f>IF('入力シート'!M19="","",'入力シート'!M19)</f>
      </c>
      <c r="Z16" s="135"/>
      <c r="AA16" s="136"/>
    </row>
    <row r="17" spans="1:27" ht="25.5" customHeight="1">
      <c r="A17" s="36">
        <v>5</v>
      </c>
      <c r="B17" s="170">
        <f>MID('入力シート'!C20,1,10)</f>
      </c>
      <c r="C17" s="170"/>
      <c r="D17" s="170"/>
      <c r="E17" s="170"/>
      <c r="F17" s="170">
        <f>MID('入力シート'!D20,1,20)</f>
      </c>
      <c r="G17" s="170"/>
      <c r="H17" s="170"/>
      <c r="I17" s="170"/>
      <c r="J17" s="185">
        <f>IF(ISBLANK('入力シート'!G20),"",'入力シート'!G20)</f>
      </c>
      <c r="K17" s="185"/>
      <c r="L17" s="185"/>
      <c r="M17" s="37">
        <f>MID('入力シート'!J20,1,2)</f>
      </c>
      <c r="N17" s="186">
        <f>MID('入力シート'!F20,4,50)</f>
      </c>
      <c r="O17" s="187"/>
      <c r="P17" s="187"/>
      <c r="Q17" s="187"/>
      <c r="R17" s="187"/>
      <c r="S17" s="187"/>
      <c r="T17" s="188"/>
      <c r="U17" s="165">
        <f>MID('入力シート'!I20,1,2)</f>
      </c>
      <c r="V17" s="165"/>
      <c r="W17" s="165">
        <f>MID('入力シート'!K20,1,2)</f>
      </c>
      <c r="X17" s="165"/>
      <c r="Y17" s="134">
        <f>IF('入力シート'!M20="","",'入力シート'!M20)</f>
      </c>
      <c r="Z17" s="135"/>
      <c r="AA17" s="136"/>
    </row>
    <row r="18" spans="1:27" ht="25.5" customHeight="1">
      <c r="A18" s="36">
        <v>6</v>
      </c>
      <c r="B18" s="170">
        <f>MID('入力シート'!C21,1,10)</f>
      </c>
      <c r="C18" s="170"/>
      <c r="D18" s="170"/>
      <c r="E18" s="170"/>
      <c r="F18" s="170">
        <f>MID('入力シート'!D21,1,20)</f>
      </c>
      <c r="G18" s="170"/>
      <c r="H18" s="170"/>
      <c r="I18" s="170"/>
      <c r="J18" s="185">
        <f>IF(ISBLANK('入力シート'!G21),"",'入力シート'!G21)</f>
      </c>
      <c r="K18" s="185"/>
      <c r="L18" s="185"/>
      <c r="M18" s="37">
        <f>MID('入力シート'!J21,1,2)</f>
      </c>
      <c r="N18" s="186">
        <f>MID('入力シート'!F21,4,50)</f>
      </c>
      <c r="O18" s="187"/>
      <c r="P18" s="187"/>
      <c r="Q18" s="187"/>
      <c r="R18" s="187"/>
      <c r="S18" s="187"/>
      <c r="T18" s="188"/>
      <c r="U18" s="165">
        <f>MID('入力シート'!I21,1,2)</f>
      </c>
      <c r="V18" s="165"/>
      <c r="W18" s="165">
        <f>MID('入力シート'!K21,1,2)</f>
      </c>
      <c r="X18" s="165"/>
      <c r="Y18" s="134">
        <f>IF('入力シート'!M21="","",'入力シート'!M21)</f>
      </c>
      <c r="Z18" s="135"/>
      <c r="AA18" s="136"/>
    </row>
    <row r="19" spans="1:27" ht="25.5" customHeight="1">
      <c r="A19" s="36">
        <v>7</v>
      </c>
      <c r="B19" s="170">
        <f>MID('入力シート'!C22,1,10)</f>
      </c>
      <c r="C19" s="170"/>
      <c r="D19" s="170"/>
      <c r="E19" s="170"/>
      <c r="F19" s="170">
        <f>MID('入力シート'!D22,1,20)</f>
      </c>
      <c r="G19" s="170"/>
      <c r="H19" s="170"/>
      <c r="I19" s="170"/>
      <c r="J19" s="185">
        <f>IF(ISBLANK('入力シート'!G22),"",'入力シート'!G22)</f>
      </c>
      <c r="K19" s="185"/>
      <c r="L19" s="185"/>
      <c r="M19" s="37">
        <f>MID('入力シート'!J22,1,2)</f>
      </c>
      <c r="N19" s="186">
        <f>MID('入力シート'!F22,4,50)</f>
      </c>
      <c r="O19" s="187"/>
      <c r="P19" s="187"/>
      <c r="Q19" s="187"/>
      <c r="R19" s="187"/>
      <c r="S19" s="187"/>
      <c r="T19" s="188"/>
      <c r="U19" s="165">
        <f>MID('入力シート'!I22,1,2)</f>
      </c>
      <c r="V19" s="165"/>
      <c r="W19" s="165">
        <f>MID('入力シート'!K22,1,2)</f>
      </c>
      <c r="X19" s="165"/>
      <c r="Y19" s="134">
        <f>IF('入力シート'!M22="","",'入力シート'!M22)</f>
      </c>
      <c r="Z19" s="135"/>
      <c r="AA19" s="136"/>
    </row>
    <row r="20" spans="1:27" ht="25.5" customHeight="1">
      <c r="A20" s="36">
        <v>8</v>
      </c>
      <c r="B20" s="170">
        <f>MID('入力シート'!C23,1,10)</f>
      </c>
      <c r="C20" s="170"/>
      <c r="D20" s="170"/>
      <c r="E20" s="170"/>
      <c r="F20" s="170">
        <f>MID('入力シート'!D23,1,20)</f>
      </c>
      <c r="G20" s="170"/>
      <c r="H20" s="170"/>
      <c r="I20" s="170"/>
      <c r="J20" s="185">
        <f>IF(ISBLANK('入力シート'!G23),"",'入力シート'!G23)</f>
      </c>
      <c r="K20" s="185"/>
      <c r="L20" s="185"/>
      <c r="M20" s="37">
        <f>MID('入力シート'!J23,1,2)</f>
      </c>
      <c r="N20" s="186">
        <f>MID('入力シート'!F23,4,50)</f>
      </c>
      <c r="O20" s="187"/>
      <c r="P20" s="187"/>
      <c r="Q20" s="187"/>
      <c r="R20" s="187"/>
      <c r="S20" s="187"/>
      <c r="T20" s="188"/>
      <c r="U20" s="165">
        <f>MID('入力シート'!I23,1,2)</f>
      </c>
      <c r="V20" s="165"/>
      <c r="W20" s="165">
        <f>MID('入力シート'!K23,1,2)</f>
      </c>
      <c r="X20" s="165"/>
      <c r="Y20" s="134">
        <f>IF('入力シート'!M23="","",'入力シート'!M23)</f>
      </c>
      <c r="Z20" s="135"/>
      <c r="AA20" s="136"/>
    </row>
    <row r="21" spans="1:27" ht="25.5" customHeight="1">
      <c r="A21" s="36">
        <v>9</v>
      </c>
      <c r="B21" s="170">
        <f>MID('入力シート'!C24,1,10)</f>
      </c>
      <c r="C21" s="170"/>
      <c r="D21" s="170"/>
      <c r="E21" s="170"/>
      <c r="F21" s="170">
        <f>MID('入力シート'!D24,1,20)</f>
      </c>
      <c r="G21" s="170"/>
      <c r="H21" s="170"/>
      <c r="I21" s="170"/>
      <c r="J21" s="185">
        <f>IF(ISBLANK('入力シート'!G24),"",'入力シート'!G24)</f>
      </c>
      <c r="K21" s="185"/>
      <c r="L21" s="185"/>
      <c r="M21" s="37">
        <f>MID('入力シート'!J24,1,2)</f>
      </c>
      <c r="N21" s="186">
        <f>MID('入力シート'!F24,4,50)</f>
      </c>
      <c r="O21" s="187"/>
      <c r="P21" s="187"/>
      <c r="Q21" s="187"/>
      <c r="R21" s="187"/>
      <c r="S21" s="187"/>
      <c r="T21" s="188"/>
      <c r="U21" s="165">
        <f>MID('入力シート'!I24,1,2)</f>
      </c>
      <c r="V21" s="165"/>
      <c r="W21" s="165">
        <f>MID('入力シート'!K24,1,2)</f>
      </c>
      <c r="X21" s="165"/>
      <c r="Y21" s="134">
        <f>IF('入力シート'!M24="","",'入力シート'!M24)</f>
      </c>
      <c r="Z21" s="135"/>
      <c r="AA21" s="136"/>
    </row>
    <row r="22" spans="1:27" ht="25.5" customHeight="1">
      <c r="A22" s="36">
        <v>10</v>
      </c>
      <c r="B22" s="170">
        <f>MID('入力シート'!C25,1,10)</f>
      </c>
      <c r="C22" s="170"/>
      <c r="D22" s="170"/>
      <c r="E22" s="170"/>
      <c r="F22" s="170">
        <f>MID('入力シート'!D25,1,20)</f>
      </c>
      <c r="G22" s="170"/>
      <c r="H22" s="170"/>
      <c r="I22" s="170"/>
      <c r="J22" s="185">
        <f>IF(ISBLANK('入力シート'!G25),"",'入力シート'!G25)</f>
      </c>
      <c r="K22" s="185"/>
      <c r="L22" s="185"/>
      <c r="M22" s="37">
        <f>MID('入力シート'!J25,1,2)</f>
      </c>
      <c r="N22" s="186">
        <f>MID('入力シート'!F25,4,50)</f>
      </c>
      <c r="O22" s="187"/>
      <c r="P22" s="187"/>
      <c r="Q22" s="187"/>
      <c r="R22" s="187"/>
      <c r="S22" s="187"/>
      <c r="T22" s="188"/>
      <c r="U22" s="165">
        <f>MID('入力シート'!I25,1,2)</f>
      </c>
      <c r="V22" s="165"/>
      <c r="W22" s="165">
        <f>MID('入力シート'!K25,1,2)</f>
      </c>
      <c r="X22" s="165"/>
      <c r="Y22" s="134">
        <f>IF('入力シート'!M25="","",'入力シート'!M25)</f>
      </c>
      <c r="Z22" s="135"/>
      <c r="AA22" s="136"/>
    </row>
    <row r="23" spans="1:27" ht="25.5" customHeight="1">
      <c r="A23" s="36">
        <v>11</v>
      </c>
      <c r="B23" s="170">
        <f>MID('入力シート'!C26,1,10)</f>
      </c>
      <c r="C23" s="170"/>
      <c r="D23" s="170"/>
      <c r="E23" s="170"/>
      <c r="F23" s="170">
        <f>MID('入力シート'!D26,1,20)</f>
      </c>
      <c r="G23" s="170"/>
      <c r="H23" s="170"/>
      <c r="I23" s="170"/>
      <c r="J23" s="185">
        <f>IF(ISBLANK('入力シート'!G26),"",'入力シート'!G26)</f>
      </c>
      <c r="K23" s="185"/>
      <c r="L23" s="185"/>
      <c r="M23" s="37">
        <f>MID('入力シート'!J26,1,2)</f>
      </c>
      <c r="N23" s="186">
        <f>MID('入力シート'!F26,4,50)</f>
      </c>
      <c r="O23" s="187"/>
      <c r="P23" s="187"/>
      <c r="Q23" s="187"/>
      <c r="R23" s="187"/>
      <c r="S23" s="187"/>
      <c r="T23" s="188"/>
      <c r="U23" s="165">
        <f>MID('入力シート'!I26,1,2)</f>
      </c>
      <c r="V23" s="165"/>
      <c r="W23" s="165">
        <f>MID('入力シート'!K26,1,2)</f>
      </c>
      <c r="X23" s="165"/>
      <c r="Y23" s="134">
        <f>IF('入力シート'!M26="","",'入力シート'!M26)</f>
      </c>
      <c r="Z23" s="135"/>
      <c r="AA23" s="136"/>
    </row>
    <row r="24" spans="1:27" ht="25.5" customHeight="1">
      <c r="A24" s="36">
        <v>12</v>
      </c>
      <c r="B24" s="170">
        <f>MID('入力シート'!C27,1,10)</f>
      </c>
      <c r="C24" s="170"/>
      <c r="D24" s="170"/>
      <c r="E24" s="170"/>
      <c r="F24" s="170">
        <f>MID('入力シート'!D27,1,20)</f>
      </c>
      <c r="G24" s="170"/>
      <c r="H24" s="170"/>
      <c r="I24" s="170"/>
      <c r="J24" s="185">
        <f>IF(ISBLANK('入力シート'!G27),"",'入力シート'!G27)</f>
      </c>
      <c r="K24" s="185"/>
      <c r="L24" s="185"/>
      <c r="M24" s="37">
        <f>MID('入力シート'!J27,1,2)</f>
      </c>
      <c r="N24" s="186">
        <f>MID('入力シート'!F27,4,50)</f>
      </c>
      <c r="O24" s="187"/>
      <c r="P24" s="187"/>
      <c r="Q24" s="187"/>
      <c r="R24" s="187"/>
      <c r="S24" s="187"/>
      <c r="T24" s="188"/>
      <c r="U24" s="165">
        <f>MID('入力シート'!I27,1,2)</f>
      </c>
      <c r="V24" s="165"/>
      <c r="W24" s="165">
        <f>MID('入力シート'!K27,1,2)</f>
      </c>
      <c r="X24" s="165"/>
      <c r="Y24" s="134">
        <f>IF('入力シート'!M27="","",'入力シート'!M27)</f>
      </c>
      <c r="Z24" s="135"/>
      <c r="AA24" s="136"/>
    </row>
    <row r="25" spans="1:27" ht="25.5" customHeight="1">
      <c r="A25" s="36">
        <v>13</v>
      </c>
      <c r="B25" s="170">
        <f>MID('入力シート'!C28,1,10)</f>
      </c>
      <c r="C25" s="170"/>
      <c r="D25" s="170"/>
      <c r="E25" s="170"/>
      <c r="F25" s="170">
        <f>MID('入力シート'!D28,1,20)</f>
      </c>
      <c r="G25" s="170"/>
      <c r="H25" s="170"/>
      <c r="I25" s="170"/>
      <c r="J25" s="185">
        <f>IF(ISBLANK('入力シート'!G28),"",'入力シート'!G28)</f>
      </c>
      <c r="K25" s="185"/>
      <c r="L25" s="185"/>
      <c r="M25" s="37">
        <f>MID('入力シート'!J28,1,2)</f>
      </c>
      <c r="N25" s="186">
        <f>MID('入力シート'!F28,4,50)</f>
      </c>
      <c r="O25" s="187"/>
      <c r="P25" s="187"/>
      <c r="Q25" s="187"/>
      <c r="R25" s="187"/>
      <c r="S25" s="187"/>
      <c r="T25" s="188"/>
      <c r="U25" s="165">
        <f>MID('入力シート'!I28,1,2)</f>
      </c>
      <c r="V25" s="165"/>
      <c r="W25" s="165">
        <f>MID('入力シート'!K28,1,2)</f>
      </c>
      <c r="X25" s="165"/>
      <c r="Y25" s="134">
        <f>IF('入力シート'!M28="","",'入力シート'!M28)</f>
      </c>
      <c r="Z25" s="135"/>
      <c r="AA25" s="136"/>
    </row>
    <row r="26" spans="1:27" ht="25.5" customHeight="1">
      <c r="A26" s="36">
        <v>14</v>
      </c>
      <c r="B26" s="170">
        <f>MID('入力シート'!C29,1,10)</f>
      </c>
      <c r="C26" s="170"/>
      <c r="D26" s="170"/>
      <c r="E26" s="170"/>
      <c r="F26" s="170">
        <f>MID('入力シート'!D29,1,20)</f>
      </c>
      <c r="G26" s="170"/>
      <c r="H26" s="170"/>
      <c r="I26" s="170"/>
      <c r="J26" s="185">
        <f>IF(ISBLANK('入力シート'!G29),"",'入力シート'!G29)</f>
      </c>
      <c r="K26" s="185"/>
      <c r="L26" s="185"/>
      <c r="M26" s="37">
        <f>MID('入力シート'!J29,1,2)</f>
      </c>
      <c r="N26" s="186">
        <f>MID('入力シート'!F29,4,50)</f>
      </c>
      <c r="O26" s="187"/>
      <c r="P26" s="187"/>
      <c r="Q26" s="187"/>
      <c r="R26" s="187"/>
      <c r="S26" s="187"/>
      <c r="T26" s="188"/>
      <c r="U26" s="165">
        <f>MID('入力シート'!I29,1,2)</f>
      </c>
      <c r="V26" s="165"/>
      <c r="W26" s="165">
        <f>MID('入力シート'!K29,1,2)</f>
      </c>
      <c r="X26" s="165"/>
      <c r="Y26" s="134">
        <f>IF('入力シート'!M29="","",'入力シート'!M29)</f>
      </c>
      <c r="Z26" s="135"/>
      <c r="AA26" s="136"/>
    </row>
    <row r="27" spans="1:27" ht="25.5" customHeight="1">
      <c r="A27" s="36">
        <v>15</v>
      </c>
      <c r="B27" s="170">
        <f>MID('入力シート'!C30,1,10)</f>
      </c>
      <c r="C27" s="170"/>
      <c r="D27" s="170"/>
      <c r="E27" s="170"/>
      <c r="F27" s="170">
        <f>MID('入力シート'!D30,1,20)</f>
      </c>
      <c r="G27" s="170"/>
      <c r="H27" s="170"/>
      <c r="I27" s="170"/>
      <c r="J27" s="185">
        <f>IF(ISBLANK('入力シート'!G30),"",'入力シート'!G30)</f>
      </c>
      <c r="K27" s="185"/>
      <c r="L27" s="185"/>
      <c r="M27" s="37">
        <f>MID('入力シート'!J30,1,2)</f>
      </c>
      <c r="N27" s="186">
        <f>MID('入力シート'!F30,4,50)</f>
      </c>
      <c r="O27" s="187"/>
      <c r="P27" s="187"/>
      <c r="Q27" s="187"/>
      <c r="R27" s="187"/>
      <c r="S27" s="187"/>
      <c r="T27" s="188"/>
      <c r="U27" s="165">
        <f>MID('入力シート'!I30,1,2)</f>
      </c>
      <c r="V27" s="165"/>
      <c r="W27" s="165">
        <f>MID('入力シート'!K30,1,2)</f>
      </c>
      <c r="X27" s="165"/>
      <c r="Y27" s="134">
        <f>IF('入力シート'!M30="","",'入力シート'!M30)</f>
      </c>
      <c r="Z27" s="135"/>
      <c r="AA27" s="136"/>
    </row>
    <row r="28" spans="1:27" ht="25.5" customHeight="1">
      <c r="A28" s="36">
        <v>16</v>
      </c>
      <c r="B28" s="170">
        <f>MID('入力シート'!C31,1,10)</f>
      </c>
      <c r="C28" s="170"/>
      <c r="D28" s="170"/>
      <c r="E28" s="170"/>
      <c r="F28" s="170">
        <f>MID('入力シート'!D31,1,20)</f>
      </c>
      <c r="G28" s="170"/>
      <c r="H28" s="170"/>
      <c r="I28" s="170"/>
      <c r="J28" s="185">
        <f>IF(ISBLANK('入力シート'!G31),"",'入力シート'!G31)</f>
      </c>
      <c r="K28" s="185"/>
      <c r="L28" s="185"/>
      <c r="M28" s="37">
        <f>MID('入力シート'!J31,1,2)</f>
      </c>
      <c r="N28" s="186">
        <f>MID('入力シート'!F31,4,50)</f>
      </c>
      <c r="O28" s="187"/>
      <c r="P28" s="187"/>
      <c r="Q28" s="187"/>
      <c r="R28" s="187"/>
      <c r="S28" s="187"/>
      <c r="T28" s="188"/>
      <c r="U28" s="165">
        <f>MID('入力シート'!I31,1,2)</f>
      </c>
      <c r="V28" s="165"/>
      <c r="W28" s="165">
        <f>MID('入力シート'!K31,1,2)</f>
      </c>
      <c r="X28" s="165"/>
      <c r="Y28" s="134">
        <f>IF('入力シート'!M31="","",'入力シート'!M31)</f>
      </c>
      <c r="Z28" s="135"/>
      <c r="AA28" s="136"/>
    </row>
    <row r="29" spans="1:27" ht="25.5" customHeight="1">
      <c r="A29" s="36">
        <v>17</v>
      </c>
      <c r="B29" s="170">
        <f>MID('入力シート'!C32,1,10)</f>
      </c>
      <c r="C29" s="170"/>
      <c r="D29" s="170"/>
      <c r="E29" s="170"/>
      <c r="F29" s="170">
        <f>MID('入力シート'!D32,1,20)</f>
      </c>
      <c r="G29" s="170"/>
      <c r="H29" s="170"/>
      <c r="I29" s="170"/>
      <c r="J29" s="185">
        <f>IF(ISBLANK('入力シート'!G32),"",'入力シート'!G32)</f>
      </c>
      <c r="K29" s="185"/>
      <c r="L29" s="185"/>
      <c r="M29" s="37">
        <f>MID('入力シート'!J32,1,2)</f>
      </c>
      <c r="N29" s="186">
        <f>MID('入力シート'!F32,4,50)</f>
      </c>
      <c r="O29" s="187"/>
      <c r="P29" s="187"/>
      <c r="Q29" s="187"/>
      <c r="R29" s="187"/>
      <c r="S29" s="187"/>
      <c r="T29" s="188"/>
      <c r="U29" s="165">
        <f>MID('入力シート'!I32,1,2)</f>
      </c>
      <c r="V29" s="165"/>
      <c r="W29" s="165">
        <f>MID('入力シート'!K32,1,2)</f>
      </c>
      <c r="X29" s="165"/>
      <c r="Y29" s="134">
        <f>IF('入力シート'!M32="","",'入力シート'!M32)</f>
      </c>
      <c r="Z29" s="135"/>
      <c r="AA29" s="136"/>
    </row>
    <row r="30" spans="1:27" ht="25.5" customHeight="1">
      <c r="A30" s="36">
        <v>18</v>
      </c>
      <c r="B30" s="170">
        <f>MID('入力シート'!C33,1,10)</f>
      </c>
      <c r="C30" s="170"/>
      <c r="D30" s="170"/>
      <c r="E30" s="170"/>
      <c r="F30" s="170">
        <f>MID('入力シート'!D33,1,20)</f>
      </c>
      <c r="G30" s="170"/>
      <c r="H30" s="170"/>
      <c r="I30" s="170"/>
      <c r="J30" s="185">
        <f>IF(ISBLANK('入力シート'!G33),"",'入力シート'!G33)</f>
      </c>
      <c r="K30" s="185"/>
      <c r="L30" s="185"/>
      <c r="M30" s="37">
        <f>MID('入力シート'!J33,1,2)</f>
      </c>
      <c r="N30" s="186">
        <f>MID('入力シート'!F33,4,50)</f>
      </c>
      <c r="O30" s="187"/>
      <c r="P30" s="187"/>
      <c r="Q30" s="187"/>
      <c r="R30" s="187"/>
      <c r="S30" s="187"/>
      <c r="T30" s="188"/>
      <c r="U30" s="165">
        <f>MID('入力シート'!I33,1,2)</f>
      </c>
      <c r="V30" s="165"/>
      <c r="W30" s="165">
        <f>MID('入力シート'!K33,1,2)</f>
      </c>
      <c r="X30" s="165"/>
      <c r="Y30" s="134">
        <f>IF('入力シート'!M33="","",'入力シート'!M33)</f>
      </c>
      <c r="Z30" s="135"/>
      <c r="AA30" s="136"/>
    </row>
    <row r="31" spans="1:27" ht="25.5" customHeight="1">
      <c r="A31" s="36">
        <v>19</v>
      </c>
      <c r="B31" s="170">
        <f>MID('入力シート'!C34,1,10)</f>
      </c>
      <c r="C31" s="170"/>
      <c r="D31" s="170"/>
      <c r="E31" s="170"/>
      <c r="F31" s="170">
        <f>MID('入力シート'!D34,1,20)</f>
      </c>
      <c r="G31" s="170"/>
      <c r="H31" s="170"/>
      <c r="I31" s="170"/>
      <c r="J31" s="185">
        <f>IF(ISBLANK('入力シート'!G34),"",'入力シート'!G34)</f>
      </c>
      <c r="K31" s="185"/>
      <c r="L31" s="185"/>
      <c r="M31" s="37">
        <f>MID('入力シート'!J34,1,2)</f>
      </c>
      <c r="N31" s="186">
        <f>MID('入力シート'!F34,4,50)</f>
      </c>
      <c r="O31" s="187"/>
      <c r="P31" s="187"/>
      <c r="Q31" s="187"/>
      <c r="R31" s="187"/>
      <c r="S31" s="187"/>
      <c r="T31" s="188"/>
      <c r="U31" s="165">
        <f>MID('入力シート'!I34,1,2)</f>
      </c>
      <c r="V31" s="165"/>
      <c r="W31" s="165">
        <f>MID('入力シート'!K34,1,2)</f>
      </c>
      <c r="X31" s="165"/>
      <c r="Y31" s="134">
        <f>IF('入力シート'!M34="","",'入力シート'!M34)</f>
      </c>
      <c r="Z31" s="135"/>
      <c r="AA31" s="136"/>
    </row>
    <row r="32" spans="1:27" ht="25.5" customHeight="1">
      <c r="A32" s="41">
        <v>20</v>
      </c>
      <c r="B32" s="182">
        <f>MID('入力シート'!C35,1,10)</f>
      </c>
      <c r="C32" s="182"/>
      <c r="D32" s="182"/>
      <c r="E32" s="182"/>
      <c r="F32" s="182">
        <f>MID('入力シート'!D35,1,20)</f>
      </c>
      <c r="G32" s="182"/>
      <c r="H32" s="182"/>
      <c r="I32" s="182"/>
      <c r="J32" s="189">
        <f>IF(ISBLANK('入力シート'!G35),"",'入力シート'!G35)</f>
      </c>
      <c r="K32" s="189"/>
      <c r="L32" s="189"/>
      <c r="M32" s="38">
        <f>MID('入力シート'!J35,1,2)</f>
      </c>
      <c r="N32" s="190">
        <f>MID('入力シート'!F35,4,50)</f>
      </c>
      <c r="O32" s="191"/>
      <c r="P32" s="191"/>
      <c r="Q32" s="191"/>
      <c r="R32" s="191"/>
      <c r="S32" s="191"/>
      <c r="T32" s="192"/>
      <c r="U32" s="176">
        <f>MID('入力シート'!I35,1,2)</f>
      </c>
      <c r="V32" s="176"/>
      <c r="W32" s="176">
        <f>MID('入力シート'!K35,1,2)</f>
      </c>
      <c r="X32" s="176"/>
      <c r="Y32" s="137">
        <f>IF('入力シート'!M35="","",'入力シート'!M35)</f>
      </c>
      <c r="Z32" s="138"/>
      <c r="AA32" s="139"/>
    </row>
    <row r="33" spans="2:9" ht="13.5">
      <c r="B33" s="42"/>
      <c r="C33" s="42"/>
      <c r="D33" s="42"/>
      <c r="E33" s="42"/>
      <c r="F33" s="42"/>
      <c r="G33" s="42"/>
      <c r="H33" s="42"/>
      <c r="I33" s="42"/>
    </row>
    <row r="34" spans="1:27" ht="34.5" customHeight="1">
      <c r="A34" s="39" t="s">
        <v>6</v>
      </c>
      <c r="B34" s="180" t="s">
        <v>10</v>
      </c>
      <c r="C34" s="180"/>
      <c r="D34" s="180"/>
      <c r="E34" s="180"/>
      <c r="F34" s="180" t="s">
        <v>15</v>
      </c>
      <c r="G34" s="180"/>
      <c r="H34" s="180"/>
      <c r="I34" s="180"/>
      <c r="J34" s="180" t="s">
        <v>7</v>
      </c>
      <c r="K34" s="180"/>
      <c r="L34" s="180"/>
      <c r="M34" s="40" t="s">
        <v>3</v>
      </c>
      <c r="N34" s="180" t="s">
        <v>16</v>
      </c>
      <c r="O34" s="180"/>
      <c r="P34" s="180"/>
      <c r="Q34" s="180"/>
      <c r="R34" s="180"/>
      <c r="S34" s="180"/>
      <c r="T34" s="180"/>
      <c r="U34" s="180" t="s">
        <v>8</v>
      </c>
      <c r="V34" s="180"/>
      <c r="W34" s="180" t="s">
        <v>5</v>
      </c>
      <c r="X34" s="180"/>
      <c r="Y34" s="140" t="s">
        <v>44</v>
      </c>
      <c r="Z34" s="141"/>
      <c r="AA34" s="142"/>
    </row>
    <row r="35" spans="1:27" ht="25.5" customHeight="1">
      <c r="A35" s="36">
        <v>21</v>
      </c>
      <c r="B35" s="170">
        <f>MID('入力シート'!C36,1,10)</f>
      </c>
      <c r="C35" s="170"/>
      <c r="D35" s="170"/>
      <c r="E35" s="170"/>
      <c r="F35" s="170">
        <f>MID('入力シート'!D36,1,20)</f>
      </c>
      <c r="G35" s="170"/>
      <c r="H35" s="170"/>
      <c r="I35" s="170"/>
      <c r="J35" s="185">
        <f>IF(ISBLANK('入力シート'!G36),"",'入力シート'!G36)</f>
      </c>
      <c r="K35" s="185"/>
      <c r="L35" s="185"/>
      <c r="M35" s="37">
        <f>MID('入力シート'!J36,1,2)</f>
      </c>
      <c r="N35" s="186">
        <f>MID('入力シート'!F36,4,50)</f>
      </c>
      <c r="O35" s="187"/>
      <c r="P35" s="187"/>
      <c r="Q35" s="187"/>
      <c r="R35" s="187"/>
      <c r="S35" s="187"/>
      <c r="T35" s="188"/>
      <c r="U35" s="165">
        <f>MID('入力シート'!I36,1,2)</f>
      </c>
      <c r="V35" s="165"/>
      <c r="W35" s="165">
        <f>MID('入力シート'!K36,1,2)</f>
      </c>
      <c r="X35" s="165"/>
      <c r="Y35" s="134">
        <f>IF('入力シート'!M36="","",'入力シート'!M36)</f>
      </c>
      <c r="Z35" s="135"/>
      <c r="AA35" s="136"/>
    </row>
    <row r="36" spans="1:27" ht="25.5" customHeight="1">
      <c r="A36" s="36">
        <v>22</v>
      </c>
      <c r="B36" s="170">
        <f>MID('入力シート'!C37,1,10)</f>
      </c>
      <c r="C36" s="170"/>
      <c r="D36" s="170"/>
      <c r="E36" s="170"/>
      <c r="F36" s="170">
        <f>MID('入力シート'!D37,1,20)</f>
      </c>
      <c r="G36" s="170"/>
      <c r="H36" s="170"/>
      <c r="I36" s="170"/>
      <c r="J36" s="185">
        <f>IF(ISBLANK('入力シート'!G37),"",'入力シート'!G37)</f>
      </c>
      <c r="K36" s="185"/>
      <c r="L36" s="185"/>
      <c r="M36" s="37">
        <f>MID('入力シート'!J37,1,2)</f>
      </c>
      <c r="N36" s="186">
        <f>MID('入力シート'!F37,4,50)</f>
      </c>
      <c r="O36" s="187"/>
      <c r="P36" s="187"/>
      <c r="Q36" s="187"/>
      <c r="R36" s="187"/>
      <c r="S36" s="187"/>
      <c r="T36" s="188"/>
      <c r="U36" s="165">
        <f>MID('入力シート'!I37,1,2)</f>
      </c>
      <c r="V36" s="165"/>
      <c r="W36" s="165">
        <f>MID('入力シート'!K37,1,2)</f>
      </c>
      <c r="X36" s="165"/>
      <c r="Y36" s="134">
        <f>IF('入力シート'!M37="","",'入力シート'!M37)</f>
      </c>
      <c r="Z36" s="135"/>
      <c r="AA36" s="136"/>
    </row>
    <row r="37" spans="1:27" ht="25.5" customHeight="1">
      <c r="A37" s="36">
        <v>23</v>
      </c>
      <c r="B37" s="170">
        <f>MID('入力シート'!C38,1,10)</f>
      </c>
      <c r="C37" s="170"/>
      <c r="D37" s="170"/>
      <c r="E37" s="170"/>
      <c r="F37" s="170">
        <f>MID('入力シート'!D38,1,20)</f>
      </c>
      <c r="G37" s="170"/>
      <c r="H37" s="170"/>
      <c r="I37" s="170"/>
      <c r="J37" s="185">
        <f>IF(ISBLANK('入力シート'!G38),"",'入力シート'!G38)</f>
      </c>
      <c r="K37" s="185"/>
      <c r="L37" s="185"/>
      <c r="M37" s="37">
        <f>MID('入力シート'!J38,1,2)</f>
      </c>
      <c r="N37" s="186">
        <f>MID('入力シート'!F38,4,50)</f>
      </c>
      <c r="O37" s="187"/>
      <c r="P37" s="187"/>
      <c r="Q37" s="187"/>
      <c r="R37" s="187"/>
      <c r="S37" s="187"/>
      <c r="T37" s="188"/>
      <c r="U37" s="165">
        <f>MID('入力シート'!I38,1,2)</f>
      </c>
      <c r="V37" s="165"/>
      <c r="W37" s="165">
        <f>MID('入力シート'!K38,1,2)</f>
      </c>
      <c r="X37" s="165"/>
      <c r="Y37" s="134">
        <f>IF('入力シート'!M38="","",'入力シート'!M38)</f>
      </c>
      <c r="Z37" s="135"/>
      <c r="AA37" s="136"/>
    </row>
    <row r="38" spans="1:27" ht="25.5" customHeight="1">
      <c r="A38" s="36">
        <v>24</v>
      </c>
      <c r="B38" s="170">
        <f>MID('入力シート'!C39,1,10)</f>
      </c>
      <c r="C38" s="170"/>
      <c r="D38" s="170"/>
      <c r="E38" s="170"/>
      <c r="F38" s="170">
        <f>MID('入力シート'!D39,1,20)</f>
      </c>
      <c r="G38" s="170"/>
      <c r="H38" s="170"/>
      <c r="I38" s="170"/>
      <c r="J38" s="185">
        <f>IF(ISBLANK('入力シート'!G39),"",'入力シート'!G39)</f>
      </c>
      <c r="K38" s="185"/>
      <c r="L38" s="185"/>
      <c r="M38" s="37">
        <f>MID('入力シート'!J39,1,2)</f>
      </c>
      <c r="N38" s="186">
        <f>MID('入力シート'!F39,4,50)</f>
      </c>
      <c r="O38" s="187"/>
      <c r="P38" s="187"/>
      <c r="Q38" s="187"/>
      <c r="R38" s="187"/>
      <c r="S38" s="187"/>
      <c r="T38" s="188"/>
      <c r="U38" s="165">
        <f>MID('入力シート'!I39,1,2)</f>
      </c>
      <c r="V38" s="165"/>
      <c r="W38" s="165">
        <f>MID('入力シート'!K39,1,2)</f>
      </c>
      <c r="X38" s="165"/>
      <c r="Y38" s="134">
        <f>IF('入力シート'!M39="","",'入力シート'!M39)</f>
      </c>
      <c r="Z38" s="135"/>
      <c r="AA38" s="136"/>
    </row>
    <row r="39" spans="1:27" ht="25.5" customHeight="1">
      <c r="A39" s="36">
        <v>25</v>
      </c>
      <c r="B39" s="170">
        <f>MID('入力シート'!C40,1,10)</f>
      </c>
      <c r="C39" s="170"/>
      <c r="D39" s="170"/>
      <c r="E39" s="170"/>
      <c r="F39" s="170">
        <f>MID('入力シート'!D40,1,20)</f>
      </c>
      <c r="G39" s="170"/>
      <c r="H39" s="170"/>
      <c r="I39" s="170"/>
      <c r="J39" s="185">
        <f>IF(ISBLANK('入力シート'!G40),"",'入力シート'!G40)</f>
      </c>
      <c r="K39" s="185"/>
      <c r="L39" s="185"/>
      <c r="M39" s="37">
        <f>MID('入力シート'!J40,1,2)</f>
      </c>
      <c r="N39" s="186">
        <f>MID('入力シート'!F40,4,50)</f>
      </c>
      <c r="O39" s="187"/>
      <c r="P39" s="187"/>
      <c r="Q39" s="187"/>
      <c r="R39" s="187"/>
      <c r="S39" s="187"/>
      <c r="T39" s="188"/>
      <c r="U39" s="165">
        <f>MID('入力シート'!I40,1,2)</f>
      </c>
      <c r="V39" s="165"/>
      <c r="W39" s="165">
        <f>MID('入力シート'!K40,1,2)</f>
      </c>
      <c r="X39" s="165"/>
      <c r="Y39" s="134">
        <f>IF('入力シート'!M40="","",'入力シート'!M40)</f>
      </c>
      <c r="Z39" s="135"/>
      <c r="AA39" s="136"/>
    </row>
    <row r="40" spans="1:27" ht="25.5" customHeight="1">
      <c r="A40" s="36">
        <v>26</v>
      </c>
      <c r="B40" s="170">
        <f>MID('入力シート'!C41,1,10)</f>
      </c>
      <c r="C40" s="170"/>
      <c r="D40" s="170"/>
      <c r="E40" s="170"/>
      <c r="F40" s="170">
        <f>MID('入力シート'!D41,1,20)</f>
      </c>
      <c r="G40" s="170"/>
      <c r="H40" s="170"/>
      <c r="I40" s="170"/>
      <c r="J40" s="185">
        <f>IF(ISBLANK('入力シート'!G41),"",'入力シート'!G41)</f>
      </c>
      <c r="K40" s="185"/>
      <c r="L40" s="185"/>
      <c r="M40" s="37">
        <f>MID('入力シート'!J41,1,2)</f>
      </c>
      <c r="N40" s="186">
        <f>MID('入力シート'!F41,4,50)</f>
      </c>
      <c r="O40" s="187"/>
      <c r="P40" s="187"/>
      <c r="Q40" s="187"/>
      <c r="R40" s="187"/>
      <c r="S40" s="187"/>
      <c r="T40" s="188"/>
      <c r="U40" s="165">
        <f>MID('入力シート'!I41,1,2)</f>
      </c>
      <c r="V40" s="165"/>
      <c r="W40" s="165">
        <f>MID('入力シート'!K41,1,2)</f>
      </c>
      <c r="X40" s="165"/>
      <c r="Y40" s="134">
        <f>IF('入力シート'!M41="","",'入力シート'!M41)</f>
      </c>
      <c r="Z40" s="135"/>
      <c r="AA40" s="136"/>
    </row>
    <row r="41" spans="1:27" ht="25.5" customHeight="1">
      <c r="A41" s="36">
        <v>27</v>
      </c>
      <c r="B41" s="170">
        <f>MID('入力シート'!C42,1,10)</f>
      </c>
      <c r="C41" s="170"/>
      <c r="D41" s="170"/>
      <c r="E41" s="170"/>
      <c r="F41" s="170">
        <f>MID('入力シート'!D42,1,20)</f>
      </c>
      <c r="G41" s="170"/>
      <c r="H41" s="170"/>
      <c r="I41" s="170"/>
      <c r="J41" s="185">
        <f>IF(ISBLANK('入力シート'!G42),"",'入力シート'!G42)</f>
      </c>
      <c r="K41" s="185"/>
      <c r="L41" s="185"/>
      <c r="M41" s="37">
        <f>MID('入力シート'!J42,1,2)</f>
      </c>
      <c r="N41" s="186">
        <f>MID('入力シート'!F42,4,50)</f>
      </c>
      <c r="O41" s="187"/>
      <c r="P41" s="187"/>
      <c r="Q41" s="187"/>
      <c r="R41" s="187"/>
      <c r="S41" s="187"/>
      <c r="T41" s="188"/>
      <c r="U41" s="165">
        <f>MID('入力シート'!I42,1,2)</f>
      </c>
      <c r="V41" s="165"/>
      <c r="W41" s="165">
        <f>MID('入力シート'!K42,1,2)</f>
      </c>
      <c r="X41" s="165"/>
      <c r="Y41" s="134">
        <f>IF('入力シート'!M42="","",'入力シート'!M42)</f>
      </c>
      <c r="Z41" s="135"/>
      <c r="AA41" s="136"/>
    </row>
    <row r="42" spans="1:27" ht="25.5" customHeight="1">
      <c r="A42" s="36">
        <v>28</v>
      </c>
      <c r="B42" s="170">
        <f>MID('入力シート'!C43,1,10)</f>
      </c>
      <c r="C42" s="170"/>
      <c r="D42" s="170"/>
      <c r="E42" s="170"/>
      <c r="F42" s="170">
        <f>MID('入力シート'!D43,1,20)</f>
      </c>
      <c r="G42" s="170"/>
      <c r="H42" s="170"/>
      <c r="I42" s="170"/>
      <c r="J42" s="185">
        <f>IF(ISBLANK('入力シート'!G43),"",'入力シート'!G43)</f>
      </c>
      <c r="K42" s="185"/>
      <c r="L42" s="185"/>
      <c r="M42" s="37">
        <f>MID('入力シート'!J43,1,2)</f>
      </c>
      <c r="N42" s="186">
        <f>MID('入力シート'!F43,4,50)</f>
      </c>
      <c r="O42" s="187"/>
      <c r="P42" s="187"/>
      <c r="Q42" s="187"/>
      <c r="R42" s="187"/>
      <c r="S42" s="187"/>
      <c r="T42" s="188"/>
      <c r="U42" s="165">
        <f>MID('入力シート'!I43,1,2)</f>
      </c>
      <c r="V42" s="165"/>
      <c r="W42" s="165">
        <f>MID('入力シート'!K43,1,2)</f>
      </c>
      <c r="X42" s="165"/>
      <c r="Y42" s="134">
        <f>IF('入力シート'!M43="","",'入力シート'!M43)</f>
      </c>
      <c r="Z42" s="135"/>
      <c r="AA42" s="136"/>
    </row>
    <row r="43" spans="1:27" ht="25.5" customHeight="1">
      <c r="A43" s="36">
        <v>29</v>
      </c>
      <c r="B43" s="170">
        <f>MID('入力シート'!C44,1,10)</f>
      </c>
      <c r="C43" s="170"/>
      <c r="D43" s="170"/>
      <c r="E43" s="170"/>
      <c r="F43" s="170">
        <f>MID('入力シート'!D44,1,20)</f>
      </c>
      <c r="G43" s="170"/>
      <c r="H43" s="170"/>
      <c r="I43" s="170"/>
      <c r="J43" s="185">
        <f>IF(ISBLANK('入力シート'!G44),"",'入力シート'!G44)</f>
      </c>
      <c r="K43" s="185"/>
      <c r="L43" s="185"/>
      <c r="M43" s="37">
        <f>MID('入力シート'!J44,1,2)</f>
      </c>
      <c r="N43" s="186">
        <f>MID('入力シート'!F44,4,50)</f>
      </c>
      <c r="O43" s="187"/>
      <c r="P43" s="187"/>
      <c r="Q43" s="187"/>
      <c r="R43" s="187"/>
      <c r="S43" s="187"/>
      <c r="T43" s="188"/>
      <c r="U43" s="165">
        <f>MID('入力シート'!I44,1,2)</f>
      </c>
      <c r="V43" s="165"/>
      <c r="W43" s="165">
        <f>MID('入力シート'!K44,1,2)</f>
      </c>
      <c r="X43" s="165"/>
      <c r="Y43" s="134">
        <f>IF('入力シート'!M44="","",'入力シート'!M44)</f>
      </c>
      <c r="Z43" s="135"/>
      <c r="AA43" s="136"/>
    </row>
    <row r="44" spans="1:27" ht="25.5" customHeight="1">
      <c r="A44" s="36">
        <v>30</v>
      </c>
      <c r="B44" s="170">
        <f>MID('入力シート'!C45,1,10)</f>
      </c>
      <c r="C44" s="170"/>
      <c r="D44" s="170"/>
      <c r="E44" s="170"/>
      <c r="F44" s="170">
        <f>MID('入力シート'!D45,1,20)</f>
      </c>
      <c r="G44" s="170"/>
      <c r="H44" s="170"/>
      <c r="I44" s="170"/>
      <c r="J44" s="185">
        <f>IF(ISBLANK('入力シート'!G45),"",'入力シート'!G45)</f>
      </c>
      <c r="K44" s="185"/>
      <c r="L44" s="185"/>
      <c r="M44" s="37">
        <f>MID('入力シート'!J45,1,2)</f>
      </c>
      <c r="N44" s="186">
        <f>MID('入力シート'!F45,4,50)</f>
      </c>
      <c r="O44" s="187"/>
      <c r="P44" s="187"/>
      <c r="Q44" s="187"/>
      <c r="R44" s="187"/>
      <c r="S44" s="187"/>
      <c r="T44" s="188"/>
      <c r="U44" s="165">
        <f>MID('入力シート'!I45,1,2)</f>
      </c>
      <c r="V44" s="165"/>
      <c r="W44" s="165">
        <f>MID('入力シート'!K45,1,2)</f>
      </c>
      <c r="X44" s="165"/>
      <c r="Y44" s="134">
        <f>IF('入力シート'!M45="","",'入力シート'!M45)</f>
      </c>
      <c r="Z44" s="135"/>
      <c r="AA44" s="136"/>
    </row>
    <row r="45" spans="1:27" ht="25.5" customHeight="1">
      <c r="A45" s="36">
        <v>31</v>
      </c>
      <c r="B45" s="170">
        <f>MID('入力シート'!C46,1,10)</f>
      </c>
      <c r="C45" s="170"/>
      <c r="D45" s="170"/>
      <c r="E45" s="170"/>
      <c r="F45" s="170">
        <f>MID('入力シート'!D46,1,20)</f>
      </c>
      <c r="G45" s="170"/>
      <c r="H45" s="170"/>
      <c r="I45" s="170"/>
      <c r="J45" s="185">
        <f>IF(ISBLANK('入力シート'!G46),"",'入力シート'!G46)</f>
      </c>
      <c r="K45" s="185"/>
      <c r="L45" s="185"/>
      <c r="M45" s="37">
        <f>MID('入力シート'!J46,1,2)</f>
      </c>
      <c r="N45" s="186">
        <f>MID('入力シート'!F46,4,50)</f>
      </c>
      <c r="O45" s="187"/>
      <c r="P45" s="187"/>
      <c r="Q45" s="187"/>
      <c r="R45" s="187"/>
      <c r="S45" s="187"/>
      <c r="T45" s="188"/>
      <c r="U45" s="165">
        <f>MID('入力シート'!I46,1,2)</f>
      </c>
      <c r="V45" s="165"/>
      <c r="W45" s="165">
        <f>MID('入力シート'!K46,1,2)</f>
      </c>
      <c r="X45" s="165"/>
      <c r="Y45" s="134">
        <f>IF('入力シート'!M46="","",'入力シート'!M46)</f>
      </c>
      <c r="Z45" s="135"/>
      <c r="AA45" s="136"/>
    </row>
    <row r="46" spans="1:27" ht="25.5" customHeight="1">
      <c r="A46" s="36">
        <v>32</v>
      </c>
      <c r="B46" s="170">
        <f>MID('入力シート'!C47,1,10)</f>
      </c>
      <c r="C46" s="170"/>
      <c r="D46" s="170"/>
      <c r="E46" s="170"/>
      <c r="F46" s="170">
        <f>MID('入力シート'!D47,1,20)</f>
      </c>
      <c r="G46" s="170"/>
      <c r="H46" s="170"/>
      <c r="I46" s="170"/>
      <c r="J46" s="185">
        <f>IF(ISBLANK('入力シート'!G47),"",'入力シート'!G47)</f>
      </c>
      <c r="K46" s="185"/>
      <c r="L46" s="185"/>
      <c r="M46" s="37">
        <f>MID('入力シート'!J47,1,2)</f>
      </c>
      <c r="N46" s="186">
        <f>MID('入力シート'!F47,4,50)</f>
      </c>
      <c r="O46" s="187"/>
      <c r="P46" s="187"/>
      <c r="Q46" s="187"/>
      <c r="R46" s="187"/>
      <c r="S46" s="187"/>
      <c r="T46" s="188"/>
      <c r="U46" s="165">
        <f>MID('入力シート'!I47,1,2)</f>
      </c>
      <c r="V46" s="165"/>
      <c r="W46" s="165">
        <f>MID('入力シート'!K47,1,2)</f>
      </c>
      <c r="X46" s="165"/>
      <c r="Y46" s="134">
        <f>IF('入力シート'!M47="","",'入力シート'!M47)</f>
      </c>
      <c r="Z46" s="135"/>
      <c r="AA46" s="136"/>
    </row>
    <row r="47" spans="1:27" ht="25.5" customHeight="1">
      <c r="A47" s="36">
        <v>33</v>
      </c>
      <c r="B47" s="170">
        <f>MID('入力シート'!C48,1,10)</f>
      </c>
      <c r="C47" s="170"/>
      <c r="D47" s="170"/>
      <c r="E47" s="170"/>
      <c r="F47" s="170">
        <f>MID('入力シート'!D48,1,20)</f>
      </c>
      <c r="G47" s="170"/>
      <c r="H47" s="170"/>
      <c r="I47" s="170"/>
      <c r="J47" s="185">
        <f>IF(ISBLANK('入力シート'!G48),"",'入力シート'!G48)</f>
      </c>
      <c r="K47" s="185"/>
      <c r="L47" s="185"/>
      <c r="M47" s="37">
        <f>MID('入力シート'!J48,1,2)</f>
      </c>
      <c r="N47" s="186">
        <f>MID('入力シート'!F48,4,50)</f>
      </c>
      <c r="O47" s="187"/>
      <c r="P47" s="187"/>
      <c r="Q47" s="187"/>
      <c r="R47" s="187"/>
      <c r="S47" s="187"/>
      <c r="T47" s="188"/>
      <c r="U47" s="165">
        <f>MID('入力シート'!I48,1,2)</f>
      </c>
      <c r="V47" s="165"/>
      <c r="W47" s="165">
        <f>MID('入力シート'!K48,1,2)</f>
      </c>
      <c r="X47" s="165"/>
      <c r="Y47" s="134">
        <f>IF('入力シート'!M48="","",'入力シート'!M48)</f>
      </c>
      <c r="Z47" s="135"/>
      <c r="AA47" s="136"/>
    </row>
    <row r="48" spans="1:27" ht="25.5" customHeight="1">
      <c r="A48" s="36">
        <v>34</v>
      </c>
      <c r="B48" s="170">
        <f>MID('入力シート'!C49,1,10)</f>
      </c>
      <c r="C48" s="170"/>
      <c r="D48" s="170"/>
      <c r="E48" s="170"/>
      <c r="F48" s="170">
        <f>MID('入力シート'!D49,1,20)</f>
      </c>
      <c r="G48" s="170"/>
      <c r="H48" s="170"/>
      <c r="I48" s="170"/>
      <c r="J48" s="185">
        <f>IF(ISBLANK('入力シート'!G49),"",'入力シート'!G49)</f>
      </c>
      <c r="K48" s="185"/>
      <c r="L48" s="185"/>
      <c r="M48" s="37">
        <f>MID('入力シート'!J49,1,2)</f>
      </c>
      <c r="N48" s="186">
        <f>MID('入力シート'!F49,4,50)</f>
      </c>
      <c r="O48" s="187"/>
      <c r="P48" s="187"/>
      <c r="Q48" s="187"/>
      <c r="R48" s="187"/>
      <c r="S48" s="187"/>
      <c r="T48" s="188"/>
      <c r="U48" s="165">
        <f>MID('入力シート'!I49,1,2)</f>
      </c>
      <c r="V48" s="165"/>
      <c r="W48" s="165">
        <f>MID('入力シート'!K49,1,2)</f>
      </c>
      <c r="X48" s="165"/>
      <c r="Y48" s="134">
        <f>IF('入力シート'!M49="","",'入力シート'!M49)</f>
      </c>
      <c r="Z48" s="135"/>
      <c r="AA48" s="136"/>
    </row>
    <row r="49" spans="1:27" ht="25.5" customHeight="1">
      <c r="A49" s="36">
        <v>35</v>
      </c>
      <c r="B49" s="170">
        <f>MID('入力シート'!C50,1,10)</f>
      </c>
      <c r="C49" s="170"/>
      <c r="D49" s="170"/>
      <c r="E49" s="170"/>
      <c r="F49" s="170">
        <f>MID('入力シート'!D50,1,20)</f>
      </c>
      <c r="G49" s="170"/>
      <c r="H49" s="170"/>
      <c r="I49" s="170"/>
      <c r="J49" s="185">
        <f>IF(ISBLANK('入力シート'!G50),"",'入力シート'!G50)</f>
      </c>
      <c r="K49" s="185"/>
      <c r="L49" s="185"/>
      <c r="M49" s="37">
        <f>MID('入力シート'!J50,1,2)</f>
      </c>
      <c r="N49" s="186">
        <f>MID('入力シート'!F50,4,50)</f>
      </c>
      <c r="O49" s="187"/>
      <c r="P49" s="187"/>
      <c r="Q49" s="187"/>
      <c r="R49" s="187"/>
      <c r="S49" s="187"/>
      <c r="T49" s="188"/>
      <c r="U49" s="165">
        <f>MID('入力シート'!I50,1,2)</f>
      </c>
      <c r="V49" s="165"/>
      <c r="W49" s="165">
        <f>MID('入力シート'!K50,1,2)</f>
      </c>
      <c r="X49" s="165"/>
      <c r="Y49" s="134">
        <f>IF('入力シート'!M50="","",'入力シート'!M50)</f>
      </c>
      <c r="Z49" s="135"/>
      <c r="AA49" s="136"/>
    </row>
    <row r="50" spans="1:27" ht="25.5" customHeight="1">
      <c r="A50" s="36">
        <v>36</v>
      </c>
      <c r="B50" s="170">
        <f>MID('入力シート'!C51,1,10)</f>
      </c>
      <c r="C50" s="170"/>
      <c r="D50" s="170"/>
      <c r="E50" s="170"/>
      <c r="F50" s="170">
        <f>MID('入力シート'!D51,1,20)</f>
      </c>
      <c r="G50" s="170"/>
      <c r="H50" s="170"/>
      <c r="I50" s="170"/>
      <c r="J50" s="185">
        <f>IF(ISBLANK('入力シート'!G51),"",'入力シート'!G51)</f>
      </c>
      <c r="K50" s="185"/>
      <c r="L50" s="185"/>
      <c r="M50" s="37">
        <f>MID('入力シート'!J51,1,2)</f>
      </c>
      <c r="N50" s="186">
        <f>MID('入力シート'!F51,4,50)</f>
      </c>
      <c r="O50" s="187"/>
      <c r="P50" s="187"/>
      <c r="Q50" s="187"/>
      <c r="R50" s="187"/>
      <c r="S50" s="187"/>
      <c r="T50" s="188"/>
      <c r="U50" s="165">
        <f>MID('入力シート'!I51,1,2)</f>
      </c>
      <c r="V50" s="165"/>
      <c r="W50" s="165">
        <f>MID('入力シート'!K51,1,2)</f>
      </c>
      <c r="X50" s="165"/>
      <c r="Y50" s="134">
        <f>IF('入力シート'!M51="","",'入力シート'!M51)</f>
      </c>
      <c r="Z50" s="135"/>
      <c r="AA50" s="136"/>
    </row>
    <row r="51" spans="1:27" ht="25.5" customHeight="1">
      <c r="A51" s="36">
        <v>37</v>
      </c>
      <c r="B51" s="170">
        <f>MID('入力シート'!C52,1,10)</f>
      </c>
      <c r="C51" s="170"/>
      <c r="D51" s="170"/>
      <c r="E51" s="170"/>
      <c r="F51" s="170">
        <f>MID('入力シート'!D52,1,20)</f>
      </c>
      <c r="G51" s="170"/>
      <c r="H51" s="170"/>
      <c r="I51" s="170"/>
      <c r="J51" s="185">
        <f>IF(ISBLANK('入力シート'!G52),"",'入力シート'!G52)</f>
      </c>
      <c r="K51" s="185"/>
      <c r="L51" s="185"/>
      <c r="M51" s="37">
        <f>MID('入力シート'!J52,1,2)</f>
      </c>
      <c r="N51" s="186">
        <f>MID('入力シート'!F52,4,50)</f>
      </c>
      <c r="O51" s="187"/>
      <c r="P51" s="187"/>
      <c r="Q51" s="187"/>
      <c r="R51" s="187"/>
      <c r="S51" s="187"/>
      <c r="T51" s="188"/>
      <c r="U51" s="165">
        <f>MID('入力シート'!I52,1,2)</f>
      </c>
      <c r="V51" s="165"/>
      <c r="W51" s="165">
        <f>MID('入力シート'!K52,1,2)</f>
      </c>
      <c r="X51" s="165"/>
      <c r="Y51" s="134">
        <f>IF('入力シート'!M52="","",'入力シート'!M52)</f>
      </c>
      <c r="Z51" s="135"/>
      <c r="AA51" s="136"/>
    </row>
    <row r="52" spans="1:27" ht="25.5" customHeight="1">
      <c r="A52" s="36">
        <v>38</v>
      </c>
      <c r="B52" s="170">
        <f>MID('入力シート'!C53,1,10)</f>
      </c>
      <c r="C52" s="170"/>
      <c r="D52" s="170"/>
      <c r="E52" s="170"/>
      <c r="F52" s="170">
        <f>MID('入力シート'!D53,1,20)</f>
      </c>
      <c r="G52" s="170"/>
      <c r="H52" s="170"/>
      <c r="I52" s="170"/>
      <c r="J52" s="185">
        <f>IF(ISBLANK('入力シート'!G53),"",'入力シート'!G53)</f>
      </c>
      <c r="K52" s="185"/>
      <c r="L52" s="185"/>
      <c r="M52" s="37">
        <f>MID('入力シート'!J53,1,2)</f>
      </c>
      <c r="N52" s="186">
        <f>MID('入力シート'!F53,4,50)</f>
      </c>
      <c r="O52" s="187"/>
      <c r="P52" s="187"/>
      <c r="Q52" s="187"/>
      <c r="R52" s="187"/>
      <c r="S52" s="187"/>
      <c r="T52" s="188"/>
      <c r="U52" s="165">
        <f>MID('入力シート'!I53,1,2)</f>
      </c>
      <c r="V52" s="165"/>
      <c r="W52" s="165">
        <f>MID('入力シート'!K53,1,2)</f>
      </c>
      <c r="X52" s="165"/>
      <c r="Y52" s="134">
        <f>IF('入力シート'!M53="","",'入力シート'!M53)</f>
      </c>
      <c r="Z52" s="135"/>
      <c r="AA52" s="136"/>
    </row>
    <row r="53" spans="1:27" ht="25.5" customHeight="1">
      <c r="A53" s="36">
        <v>39</v>
      </c>
      <c r="B53" s="170">
        <f>MID('入力シート'!C54,1,10)</f>
      </c>
      <c r="C53" s="170"/>
      <c r="D53" s="170"/>
      <c r="E53" s="170"/>
      <c r="F53" s="170">
        <f>MID('入力シート'!D54,1,20)</f>
      </c>
      <c r="G53" s="170"/>
      <c r="H53" s="170"/>
      <c r="I53" s="170"/>
      <c r="J53" s="185">
        <f>IF(ISBLANK('入力シート'!G54),"",'入力シート'!G54)</f>
      </c>
      <c r="K53" s="185"/>
      <c r="L53" s="185"/>
      <c r="M53" s="37">
        <f>MID('入力シート'!J54,1,2)</f>
      </c>
      <c r="N53" s="186">
        <f>MID('入力シート'!F54,4,50)</f>
      </c>
      <c r="O53" s="187"/>
      <c r="P53" s="187"/>
      <c r="Q53" s="187"/>
      <c r="R53" s="187"/>
      <c r="S53" s="187"/>
      <c r="T53" s="188"/>
      <c r="U53" s="165">
        <f>MID('入力シート'!I54,1,2)</f>
      </c>
      <c r="V53" s="165"/>
      <c r="W53" s="165">
        <f>MID('入力シート'!K54,1,2)</f>
      </c>
      <c r="X53" s="165"/>
      <c r="Y53" s="134">
        <f>IF('入力シート'!M54="","",'入力シート'!M54)</f>
      </c>
      <c r="Z53" s="135"/>
      <c r="AA53" s="136"/>
    </row>
    <row r="54" spans="1:27" ht="25.5" customHeight="1">
      <c r="A54" s="36">
        <v>40</v>
      </c>
      <c r="B54" s="170">
        <f>MID('入力シート'!C55,1,10)</f>
      </c>
      <c r="C54" s="170"/>
      <c r="D54" s="170"/>
      <c r="E54" s="170"/>
      <c r="F54" s="170">
        <f>MID('入力シート'!D55,1,20)</f>
      </c>
      <c r="G54" s="170"/>
      <c r="H54" s="170"/>
      <c r="I54" s="170"/>
      <c r="J54" s="185">
        <f>IF(ISBLANK('入力シート'!G55),"",'入力シート'!G55)</f>
      </c>
      <c r="K54" s="185"/>
      <c r="L54" s="185"/>
      <c r="M54" s="37">
        <f>MID('入力シート'!J55,1,2)</f>
      </c>
      <c r="N54" s="186">
        <f>MID('入力シート'!F55,4,50)</f>
      </c>
      <c r="O54" s="187"/>
      <c r="P54" s="187"/>
      <c r="Q54" s="187"/>
      <c r="R54" s="187"/>
      <c r="S54" s="187"/>
      <c r="T54" s="188"/>
      <c r="U54" s="165">
        <f>MID('入力シート'!I55,1,2)</f>
      </c>
      <c r="V54" s="165"/>
      <c r="W54" s="165">
        <f>MID('入力シート'!K55,1,2)</f>
      </c>
      <c r="X54" s="165"/>
      <c r="Y54" s="134">
        <f>IF('入力シート'!M55="","",'入力シート'!M55)</f>
      </c>
      <c r="Z54" s="135"/>
      <c r="AA54" s="136"/>
    </row>
    <row r="55" spans="1:27" ht="25.5" customHeight="1">
      <c r="A55" s="36">
        <v>41</v>
      </c>
      <c r="B55" s="170">
        <f>MID('入力シート'!C56,1,10)</f>
      </c>
      <c r="C55" s="170"/>
      <c r="D55" s="170"/>
      <c r="E55" s="170"/>
      <c r="F55" s="170">
        <f>MID('入力シート'!D56,1,20)</f>
      </c>
      <c r="G55" s="170"/>
      <c r="H55" s="170"/>
      <c r="I55" s="170"/>
      <c r="J55" s="185">
        <f>IF(ISBLANK('入力シート'!G56),"",'入力シート'!G56)</f>
      </c>
      <c r="K55" s="185"/>
      <c r="L55" s="185"/>
      <c r="M55" s="37">
        <f>MID('入力シート'!J56,1,2)</f>
      </c>
      <c r="N55" s="186">
        <f>MID('入力シート'!F56,4,50)</f>
      </c>
      <c r="O55" s="187"/>
      <c r="P55" s="187"/>
      <c r="Q55" s="187"/>
      <c r="R55" s="187"/>
      <c r="S55" s="187"/>
      <c r="T55" s="188"/>
      <c r="U55" s="165">
        <f>MID('入力シート'!I56,1,2)</f>
      </c>
      <c r="V55" s="165"/>
      <c r="W55" s="165">
        <f>MID('入力シート'!K56,1,2)</f>
      </c>
      <c r="X55" s="165"/>
      <c r="Y55" s="134">
        <f>IF('入力シート'!M56="","",'入力シート'!M56)</f>
      </c>
      <c r="Z55" s="135"/>
      <c r="AA55" s="136"/>
    </row>
    <row r="56" spans="1:27" ht="25.5" customHeight="1">
      <c r="A56" s="36">
        <v>42</v>
      </c>
      <c r="B56" s="170">
        <f>MID('入力シート'!C57,1,10)</f>
      </c>
      <c r="C56" s="170"/>
      <c r="D56" s="170"/>
      <c r="E56" s="170"/>
      <c r="F56" s="170">
        <f>MID('入力シート'!D57,1,20)</f>
      </c>
      <c r="G56" s="170"/>
      <c r="H56" s="170"/>
      <c r="I56" s="170"/>
      <c r="J56" s="185">
        <f>IF(ISBLANK('入力シート'!G57),"",'入力シート'!G57)</f>
      </c>
      <c r="K56" s="185"/>
      <c r="L56" s="185"/>
      <c r="M56" s="37">
        <f>MID('入力シート'!J57,1,2)</f>
      </c>
      <c r="N56" s="186">
        <f>MID('入力シート'!F57,4,50)</f>
      </c>
      <c r="O56" s="187"/>
      <c r="P56" s="187"/>
      <c r="Q56" s="187"/>
      <c r="R56" s="187"/>
      <c r="S56" s="187"/>
      <c r="T56" s="188"/>
      <c r="U56" s="165">
        <f>MID('入力シート'!I57,1,2)</f>
      </c>
      <c r="V56" s="165"/>
      <c r="W56" s="165">
        <f>MID('入力シート'!K57,1,2)</f>
      </c>
      <c r="X56" s="165"/>
      <c r="Y56" s="134">
        <f>IF('入力シート'!M57="","",'入力シート'!M57)</f>
      </c>
      <c r="Z56" s="135"/>
      <c r="AA56" s="136"/>
    </row>
    <row r="57" spans="1:27" ht="25.5" customHeight="1">
      <c r="A57" s="36">
        <v>43</v>
      </c>
      <c r="B57" s="170">
        <f>MID('入力シート'!C58,1,10)</f>
      </c>
      <c r="C57" s="170"/>
      <c r="D57" s="170"/>
      <c r="E57" s="170"/>
      <c r="F57" s="170">
        <f>MID('入力シート'!D58,1,20)</f>
      </c>
      <c r="G57" s="170"/>
      <c r="H57" s="170"/>
      <c r="I57" s="170"/>
      <c r="J57" s="185">
        <f>IF(ISBLANK('入力シート'!G58),"",'入力シート'!G58)</f>
      </c>
      <c r="K57" s="185"/>
      <c r="L57" s="185"/>
      <c r="M57" s="37">
        <f>MID('入力シート'!J58,1,2)</f>
      </c>
      <c r="N57" s="186">
        <f>MID('入力シート'!F58,4,50)</f>
      </c>
      <c r="O57" s="187"/>
      <c r="P57" s="187"/>
      <c r="Q57" s="187"/>
      <c r="R57" s="187"/>
      <c r="S57" s="187"/>
      <c r="T57" s="188"/>
      <c r="U57" s="165">
        <f>MID('入力シート'!I58,1,2)</f>
      </c>
      <c r="V57" s="165"/>
      <c r="W57" s="165">
        <f>MID('入力シート'!K58,1,2)</f>
      </c>
      <c r="X57" s="165"/>
      <c r="Y57" s="134">
        <f>IF('入力シート'!M58="","",'入力シート'!M58)</f>
      </c>
      <c r="Z57" s="135"/>
      <c r="AA57" s="136"/>
    </row>
    <row r="58" spans="1:27" ht="25.5" customHeight="1">
      <c r="A58" s="36">
        <v>44</v>
      </c>
      <c r="B58" s="170">
        <f>MID('入力シート'!C59,1,10)</f>
      </c>
      <c r="C58" s="170"/>
      <c r="D58" s="170"/>
      <c r="E58" s="170"/>
      <c r="F58" s="170">
        <f>MID('入力シート'!D59,1,20)</f>
      </c>
      <c r="G58" s="170"/>
      <c r="H58" s="170"/>
      <c r="I58" s="170"/>
      <c r="J58" s="185">
        <f>IF(ISBLANK('入力シート'!G59),"",'入力シート'!G59)</f>
      </c>
      <c r="K58" s="185"/>
      <c r="L58" s="185"/>
      <c r="M58" s="37">
        <f>MID('入力シート'!J59,1,2)</f>
      </c>
      <c r="N58" s="186">
        <f>MID('入力シート'!F59,4,50)</f>
      </c>
      <c r="O58" s="187"/>
      <c r="P58" s="187"/>
      <c r="Q58" s="187"/>
      <c r="R58" s="187"/>
      <c r="S58" s="187"/>
      <c r="T58" s="188"/>
      <c r="U58" s="165">
        <f>MID('入力シート'!I59,1,2)</f>
      </c>
      <c r="V58" s="165"/>
      <c r="W58" s="165">
        <f>MID('入力シート'!K59,1,2)</f>
      </c>
      <c r="X58" s="165"/>
      <c r="Y58" s="134">
        <f>IF('入力シート'!M59="","",'入力シート'!M59)</f>
      </c>
      <c r="Z58" s="135"/>
      <c r="AA58" s="136"/>
    </row>
    <row r="59" spans="1:27" ht="25.5" customHeight="1">
      <c r="A59" s="41">
        <v>45</v>
      </c>
      <c r="B59" s="182">
        <f>MID('入力シート'!C60,1,10)</f>
      </c>
      <c r="C59" s="182"/>
      <c r="D59" s="182"/>
      <c r="E59" s="182"/>
      <c r="F59" s="182">
        <f>MID('入力シート'!D60,1,20)</f>
      </c>
      <c r="G59" s="182"/>
      <c r="H59" s="182"/>
      <c r="I59" s="182"/>
      <c r="J59" s="189">
        <f>IF(ISBLANK('入力シート'!G60),"",'入力シート'!G60)</f>
      </c>
      <c r="K59" s="189"/>
      <c r="L59" s="189"/>
      <c r="M59" s="38">
        <f>MID('入力シート'!J60,1,2)</f>
      </c>
      <c r="N59" s="190">
        <f>MID('入力シート'!F60,4,50)</f>
      </c>
      <c r="O59" s="191"/>
      <c r="P59" s="191"/>
      <c r="Q59" s="191"/>
      <c r="R59" s="191"/>
      <c r="S59" s="191"/>
      <c r="T59" s="192"/>
      <c r="U59" s="176">
        <f>MID('入力シート'!I60,1,2)</f>
      </c>
      <c r="V59" s="176"/>
      <c r="W59" s="176">
        <f>MID('入力シート'!K60,1,2)</f>
      </c>
      <c r="X59" s="176"/>
      <c r="Y59" s="137">
        <f>IF('入力シート'!M60="","",'入力シート'!M60)</f>
      </c>
      <c r="Z59" s="138"/>
      <c r="AA59" s="139"/>
    </row>
    <row r="60" ht="6" customHeight="1"/>
    <row r="61" ht="5.25" customHeight="1"/>
    <row r="62" spans="1:27" ht="19.5" customHeight="1">
      <c r="A62" s="193" t="s">
        <v>17</v>
      </c>
      <c r="B62" s="43"/>
      <c r="C62" s="196" t="s">
        <v>25</v>
      </c>
      <c r="D62" s="196"/>
      <c r="E62" s="196"/>
      <c r="F62" s="196"/>
      <c r="G62" s="196" t="s">
        <v>26</v>
      </c>
      <c r="H62" s="196"/>
      <c r="I62" s="196"/>
      <c r="J62" s="196"/>
      <c r="K62" s="196"/>
      <c r="L62" s="196" t="s">
        <v>27</v>
      </c>
      <c r="M62" s="196"/>
      <c r="N62" s="196"/>
      <c r="O62" s="196"/>
      <c r="P62" s="196"/>
      <c r="Q62" s="196" t="s">
        <v>28</v>
      </c>
      <c r="R62" s="196"/>
      <c r="S62" s="196"/>
      <c r="T62" s="196"/>
      <c r="U62" s="196"/>
      <c r="V62" s="154" t="s">
        <v>29</v>
      </c>
      <c r="W62" s="155"/>
      <c r="X62" s="155"/>
      <c r="Y62" s="155"/>
      <c r="Z62" s="156"/>
      <c r="AA62" s="87"/>
    </row>
    <row r="63" spans="1:27" ht="30" customHeight="1">
      <c r="A63" s="194"/>
      <c r="B63" s="37"/>
      <c r="C63" s="37" t="s">
        <v>20</v>
      </c>
      <c r="D63" s="44" t="s">
        <v>21</v>
      </c>
      <c r="E63" s="37" t="s">
        <v>22</v>
      </c>
      <c r="F63" s="37" t="s">
        <v>23</v>
      </c>
      <c r="G63" s="37" t="s">
        <v>20</v>
      </c>
      <c r="H63" s="44" t="s">
        <v>21</v>
      </c>
      <c r="I63" s="37" t="s">
        <v>22</v>
      </c>
      <c r="J63" s="37" t="s">
        <v>23</v>
      </c>
      <c r="K63" s="37" t="s">
        <v>24</v>
      </c>
      <c r="L63" s="37" t="s">
        <v>20</v>
      </c>
      <c r="M63" s="44" t="s">
        <v>21</v>
      </c>
      <c r="N63" s="37" t="s">
        <v>22</v>
      </c>
      <c r="O63" s="37" t="s">
        <v>23</v>
      </c>
      <c r="P63" s="37" t="s">
        <v>24</v>
      </c>
      <c r="Q63" s="37" t="s">
        <v>20</v>
      </c>
      <c r="R63" s="44" t="s">
        <v>21</v>
      </c>
      <c r="S63" s="37" t="s">
        <v>22</v>
      </c>
      <c r="T63" s="37" t="s">
        <v>23</v>
      </c>
      <c r="U63" s="37" t="s">
        <v>24</v>
      </c>
      <c r="V63" s="37" t="s">
        <v>20</v>
      </c>
      <c r="W63" s="44" t="s">
        <v>21</v>
      </c>
      <c r="X63" s="37" t="s">
        <v>22</v>
      </c>
      <c r="Y63" s="37" t="s">
        <v>23</v>
      </c>
      <c r="Z63" s="45" t="s">
        <v>83</v>
      </c>
      <c r="AA63" s="88"/>
    </row>
    <row r="64" spans="1:27" ht="30" customHeight="1">
      <c r="A64" s="194"/>
      <c r="B64" s="37" t="s">
        <v>18</v>
      </c>
      <c r="C64" s="37">
        <f>COUNTIF('入力シート'!$L$16:$L$60,"1男無")</f>
        <v>0</v>
      </c>
      <c r="D64" s="37">
        <f>COUNTIF('入力シート'!$L$16:$L$60,"1男一")</f>
        <v>0</v>
      </c>
      <c r="E64" s="37">
        <f>COUNTIF('入力シート'!$L$16:$L$60,"1男初")</f>
        <v>0</v>
      </c>
      <c r="F64" s="37">
        <f>COUNTIF('入力シート'!$L$16:$L$60,"1男二")</f>
        <v>0</v>
      </c>
      <c r="G64" s="37">
        <f>COUNTIF('入力シート'!$L$16:$L$60,"2男無")</f>
        <v>0</v>
      </c>
      <c r="H64" s="37">
        <f>COUNTIF('入力シート'!$L$16:$L$60,"2男一")</f>
        <v>0</v>
      </c>
      <c r="I64" s="37">
        <f>COUNTIF('入力シート'!$L$16:$L$60,"2男初")</f>
        <v>0</v>
      </c>
      <c r="J64" s="37">
        <f>COUNTIF('入力シート'!$L$16:$L$60,"2男二")</f>
        <v>0</v>
      </c>
      <c r="K64" s="37">
        <f>COUNTIF('入力シート'!$L$16:$L$60,"2男三")</f>
        <v>0</v>
      </c>
      <c r="L64" s="37">
        <f>COUNTIF('入力シート'!$L$16:$L$60,"3男無")</f>
        <v>0</v>
      </c>
      <c r="M64" s="37">
        <f>COUNTIF('入力シート'!$L$16:$L$60,"3男一")</f>
        <v>0</v>
      </c>
      <c r="N64" s="37">
        <f>COUNTIF('入力シート'!$L$16:$L$60,"3男初")</f>
        <v>0</v>
      </c>
      <c r="O64" s="37">
        <f>COUNTIF('入力シート'!$L$16:$L$60,"3男二")</f>
        <v>0</v>
      </c>
      <c r="P64" s="37">
        <f>COUNTIF('入力シート'!$L$16:$L$60,"3男三")</f>
        <v>0</v>
      </c>
      <c r="Q64" s="37">
        <f>COUNTIF('入力シート'!$L$16:$L$60,"4男無")</f>
        <v>0</v>
      </c>
      <c r="R64" s="37">
        <f>COUNTIF('入力シート'!$L$16:$L$60,"4男一")</f>
        <v>0</v>
      </c>
      <c r="S64" s="37">
        <f>COUNTIF('入力シート'!$L$16:$L$60,"4男初")</f>
        <v>0</v>
      </c>
      <c r="T64" s="37">
        <f>COUNTIF('入力シート'!$L$16:$L$60,"4男二")</f>
        <v>0</v>
      </c>
      <c r="U64" s="37">
        <f>COUNTIF('入力シート'!$L$16:$L$60,"4男三")</f>
        <v>0</v>
      </c>
      <c r="V64" s="37">
        <f aca="true" t="shared" si="0" ref="V64:Y65">SUM(C64,G64,L64,Q64)</f>
        <v>0</v>
      </c>
      <c r="W64" s="37">
        <f t="shared" si="0"/>
        <v>0</v>
      </c>
      <c r="X64" s="37">
        <f t="shared" si="0"/>
        <v>0</v>
      </c>
      <c r="Y64" s="37">
        <f t="shared" si="0"/>
        <v>0</v>
      </c>
      <c r="Z64" s="45">
        <f>SUM(K64,P64,U64)</f>
        <v>0</v>
      </c>
      <c r="AA64" s="88"/>
    </row>
    <row r="65" spans="1:27" ht="30" customHeight="1">
      <c r="A65" s="195"/>
      <c r="B65" s="38" t="s">
        <v>19</v>
      </c>
      <c r="C65" s="38">
        <f>COUNTIF('入力シート'!$L$16:$L$60,"1女無")</f>
        <v>0</v>
      </c>
      <c r="D65" s="38">
        <f>COUNTIF('入力シート'!$L$16:$L$60,"1女一")</f>
        <v>0</v>
      </c>
      <c r="E65" s="38">
        <f>COUNTIF('入力シート'!$L$16:$L$60,"1女初")</f>
        <v>0</v>
      </c>
      <c r="F65" s="38">
        <f>COUNTIF('入力シート'!$L$16:$L$60,"1女二")</f>
        <v>0</v>
      </c>
      <c r="G65" s="38">
        <f>COUNTIF('入力シート'!$L$16:$L$60,"2女無")</f>
        <v>0</v>
      </c>
      <c r="H65" s="38">
        <f>COUNTIF('入力シート'!$L$16:$L$60,"2女一")</f>
        <v>0</v>
      </c>
      <c r="I65" s="38">
        <f>COUNTIF('入力シート'!$L$16:$L$60,"2女初")</f>
        <v>0</v>
      </c>
      <c r="J65" s="38">
        <f>COUNTIF('入力シート'!$L$16:$L$60,"2女二")</f>
        <v>0</v>
      </c>
      <c r="K65" s="38">
        <f>COUNTIF('入力シート'!$L$16:$L$60,"2女三")</f>
        <v>0</v>
      </c>
      <c r="L65" s="38">
        <f>COUNTIF('入力シート'!$L$16:$L$60,"3女無")</f>
        <v>0</v>
      </c>
      <c r="M65" s="38">
        <f>COUNTIF('入力シート'!$L$16:$L$60,"3女一")</f>
        <v>0</v>
      </c>
      <c r="N65" s="38">
        <f>COUNTIF('入力シート'!$L$16:$L$60,"3女初")</f>
        <v>0</v>
      </c>
      <c r="O65" s="38">
        <f>COUNTIF('入力シート'!$L$16:$L$60,"3女二")</f>
        <v>0</v>
      </c>
      <c r="P65" s="38">
        <f>COUNTIF('入力シート'!$L$16:$L$60,"3女三")</f>
        <v>0</v>
      </c>
      <c r="Q65" s="38">
        <f>COUNTIF('入力シート'!$L$16:$L$60,"4女無")</f>
        <v>0</v>
      </c>
      <c r="R65" s="38">
        <f>COUNTIF('入力シート'!$L$16:$L$60,"4女一")</f>
        <v>0</v>
      </c>
      <c r="S65" s="38">
        <f>COUNTIF('入力シート'!$L$16:$L$60,"4女初")</f>
        <v>0</v>
      </c>
      <c r="T65" s="38">
        <f>COUNTIF('入力シート'!$L$16:$L$60,"4女二")</f>
        <v>0</v>
      </c>
      <c r="U65" s="38">
        <f>COUNTIF('入力シート'!$L$16:$L$60,"4女三")</f>
        <v>0</v>
      </c>
      <c r="V65" s="38">
        <f t="shared" si="0"/>
        <v>0</v>
      </c>
      <c r="W65" s="38">
        <f t="shared" si="0"/>
        <v>0</v>
      </c>
      <c r="X65" s="38">
        <f t="shared" si="0"/>
        <v>0</v>
      </c>
      <c r="Y65" s="38">
        <f>SUM(F65,J65,O65,T65)</f>
        <v>0</v>
      </c>
      <c r="Z65" s="46">
        <f>SUM(K65,P65,U65)</f>
        <v>0</v>
      </c>
      <c r="AA65" s="88"/>
    </row>
    <row r="68" spans="1:19" ht="13.5">
      <c r="A68" s="47" t="s">
        <v>8</v>
      </c>
      <c r="B68" s="47" t="s">
        <v>3</v>
      </c>
      <c r="C68" s="47" t="s">
        <v>5</v>
      </c>
      <c r="E68" s="47" t="s">
        <v>8</v>
      </c>
      <c r="F68" s="47" t="s">
        <v>3</v>
      </c>
      <c r="G68" s="47" t="s">
        <v>5</v>
      </c>
      <c r="I68" s="47" t="s">
        <v>8</v>
      </c>
      <c r="J68" s="47" t="s">
        <v>3</v>
      </c>
      <c r="K68" s="47" t="s">
        <v>5</v>
      </c>
      <c r="M68" s="47" t="s">
        <v>8</v>
      </c>
      <c r="N68" s="47" t="s">
        <v>3</v>
      </c>
      <c r="O68" s="47" t="s">
        <v>5</v>
      </c>
      <c r="Q68" s="48"/>
      <c r="R68" s="48"/>
      <c r="S68" s="48"/>
    </row>
    <row r="69" spans="1:19" ht="13.5">
      <c r="A69" s="49">
        <v>1</v>
      </c>
      <c r="B69" s="49" t="s">
        <v>18</v>
      </c>
      <c r="C69" s="49" t="s">
        <v>20</v>
      </c>
      <c r="E69" s="49">
        <v>1</v>
      </c>
      <c r="F69" s="49" t="s">
        <v>18</v>
      </c>
      <c r="G69" s="49" t="s">
        <v>21</v>
      </c>
      <c r="I69" s="49">
        <v>1</v>
      </c>
      <c r="J69" s="49" t="s">
        <v>18</v>
      </c>
      <c r="K69" s="49" t="s">
        <v>22</v>
      </c>
      <c r="M69" s="49">
        <v>1</v>
      </c>
      <c r="N69" s="49" t="s">
        <v>18</v>
      </c>
      <c r="O69" s="49" t="s">
        <v>23</v>
      </c>
      <c r="Q69" s="50"/>
      <c r="R69" s="50"/>
      <c r="S69" s="50"/>
    </row>
    <row r="70" spans="17:19" ht="13.5">
      <c r="Q70" s="51"/>
      <c r="R70" s="51"/>
      <c r="S70" s="51"/>
    </row>
    <row r="71" spans="1:19" ht="13.5">
      <c r="A71" s="47" t="s">
        <v>8</v>
      </c>
      <c r="B71" s="47" t="s">
        <v>3</v>
      </c>
      <c r="C71" s="47" t="s">
        <v>5</v>
      </c>
      <c r="E71" s="47" t="s">
        <v>8</v>
      </c>
      <c r="F71" s="47" t="s">
        <v>3</v>
      </c>
      <c r="G71" s="47" t="s">
        <v>5</v>
      </c>
      <c r="I71" s="47" t="s">
        <v>8</v>
      </c>
      <c r="J71" s="47" t="s">
        <v>3</v>
      </c>
      <c r="K71" s="47" t="s">
        <v>5</v>
      </c>
      <c r="M71" s="47" t="s">
        <v>8</v>
      </c>
      <c r="N71" s="47" t="s">
        <v>3</v>
      </c>
      <c r="O71" s="47" t="s">
        <v>5</v>
      </c>
      <c r="Q71" s="48"/>
      <c r="R71" s="48"/>
      <c r="S71" s="48"/>
    </row>
    <row r="72" spans="1:19" ht="13.5">
      <c r="A72" s="49">
        <v>1</v>
      </c>
      <c r="B72" s="49" t="s">
        <v>19</v>
      </c>
      <c r="C72" s="49" t="s">
        <v>20</v>
      </c>
      <c r="E72" s="49">
        <v>1</v>
      </c>
      <c r="F72" s="49" t="s">
        <v>19</v>
      </c>
      <c r="G72" s="49" t="s">
        <v>21</v>
      </c>
      <c r="I72" s="49">
        <v>1</v>
      </c>
      <c r="J72" s="49" t="s">
        <v>19</v>
      </c>
      <c r="K72" s="49" t="s">
        <v>22</v>
      </c>
      <c r="M72" s="49">
        <v>1</v>
      </c>
      <c r="N72" s="49" t="s">
        <v>19</v>
      </c>
      <c r="O72" s="49" t="s">
        <v>23</v>
      </c>
      <c r="Q72" s="50"/>
      <c r="R72" s="50"/>
      <c r="S72" s="50"/>
    </row>
    <row r="74" spans="1:19" ht="13.5">
      <c r="A74" s="47" t="s">
        <v>8</v>
      </c>
      <c r="B74" s="47" t="s">
        <v>3</v>
      </c>
      <c r="C74" s="47" t="s">
        <v>5</v>
      </c>
      <c r="E74" s="47" t="s">
        <v>8</v>
      </c>
      <c r="F74" s="47" t="s">
        <v>3</v>
      </c>
      <c r="G74" s="47" t="s">
        <v>5</v>
      </c>
      <c r="I74" s="47" t="s">
        <v>8</v>
      </c>
      <c r="J74" s="47" t="s">
        <v>3</v>
      </c>
      <c r="K74" s="47" t="s">
        <v>5</v>
      </c>
      <c r="M74" s="47" t="s">
        <v>8</v>
      </c>
      <c r="N74" s="47" t="s">
        <v>3</v>
      </c>
      <c r="O74" s="47" t="s">
        <v>5</v>
      </c>
      <c r="Q74" s="47" t="s">
        <v>8</v>
      </c>
      <c r="R74" s="47" t="s">
        <v>3</v>
      </c>
      <c r="S74" s="47" t="s">
        <v>5</v>
      </c>
    </row>
    <row r="75" spans="1:19" ht="13.5">
      <c r="A75" s="49">
        <v>2</v>
      </c>
      <c r="B75" s="49" t="s">
        <v>18</v>
      </c>
      <c r="C75" s="49" t="s">
        <v>20</v>
      </c>
      <c r="E75" s="49">
        <v>2</v>
      </c>
      <c r="F75" s="49" t="s">
        <v>18</v>
      </c>
      <c r="G75" s="49" t="s">
        <v>21</v>
      </c>
      <c r="I75" s="49">
        <v>2</v>
      </c>
      <c r="J75" s="49" t="s">
        <v>18</v>
      </c>
      <c r="K75" s="49" t="s">
        <v>22</v>
      </c>
      <c r="M75" s="49">
        <v>2</v>
      </c>
      <c r="N75" s="49" t="s">
        <v>18</v>
      </c>
      <c r="O75" s="49" t="s">
        <v>23</v>
      </c>
      <c r="Q75" s="49">
        <v>2</v>
      </c>
      <c r="R75" s="49" t="s">
        <v>18</v>
      </c>
      <c r="S75" s="49" t="s">
        <v>24</v>
      </c>
    </row>
    <row r="77" spans="1:19" ht="13.5">
      <c r="A77" s="47" t="s">
        <v>8</v>
      </c>
      <c r="B77" s="47" t="s">
        <v>3</v>
      </c>
      <c r="C77" s="47" t="s">
        <v>5</v>
      </c>
      <c r="E77" s="47" t="s">
        <v>8</v>
      </c>
      <c r="F77" s="47" t="s">
        <v>3</v>
      </c>
      <c r="G77" s="47" t="s">
        <v>5</v>
      </c>
      <c r="I77" s="47" t="s">
        <v>8</v>
      </c>
      <c r="J77" s="47" t="s">
        <v>3</v>
      </c>
      <c r="K77" s="47" t="s">
        <v>5</v>
      </c>
      <c r="M77" s="47" t="s">
        <v>8</v>
      </c>
      <c r="N77" s="47" t="s">
        <v>3</v>
      </c>
      <c r="O77" s="47" t="s">
        <v>5</v>
      </c>
      <c r="Q77" s="47" t="s">
        <v>8</v>
      </c>
      <c r="R77" s="47" t="s">
        <v>3</v>
      </c>
      <c r="S77" s="47" t="s">
        <v>5</v>
      </c>
    </row>
    <row r="78" spans="1:19" ht="13.5">
      <c r="A78" s="49">
        <v>2</v>
      </c>
      <c r="B78" s="49" t="s">
        <v>19</v>
      </c>
      <c r="C78" s="49" t="s">
        <v>20</v>
      </c>
      <c r="E78" s="49">
        <v>2</v>
      </c>
      <c r="F78" s="49" t="s">
        <v>19</v>
      </c>
      <c r="G78" s="49" t="s">
        <v>21</v>
      </c>
      <c r="I78" s="49">
        <v>2</v>
      </c>
      <c r="J78" s="49" t="s">
        <v>19</v>
      </c>
      <c r="K78" s="49" t="s">
        <v>22</v>
      </c>
      <c r="M78" s="49">
        <v>2</v>
      </c>
      <c r="N78" s="49" t="s">
        <v>19</v>
      </c>
      <c r="O78" s="49" t="s">
        <v>23</v>
      </c>
      <c r="Q78" s="49">
        <v>2</v>
      </c>
      <c r="R78" s="49" t="s">
        <v>19</v>
      </c>
      <c r="S78" s="49" t="s">
        <v>24</v>
      </c>
    </row>
    <row r="80" spans="1:19" ht="13.5">
      <c r="A80" s="47" t="s">
        <v>8</v>
      </c>
      <c r="B80" s="47" t="s">
        <v>3</v>
      </c>
      <c r="C80" s="47" t="s">
        <v>5</v>
      </c>
      <c r="E80" s="47" t="s">
        <v>8</v>
      </c>
      <c r="F80" s="47" t="s">
        <v>3</v>
      </c>
      <c r="G80" s="47" t="s">
        <v>5</v>
      </c>
      <c r="I80" s="47" t="s">
        <v>8</v>
      </c>
      <c r="J80" s="47" t="s">
        <v>3</v>
      </c>
      <c r="K80" s="47" t="s">
        <v>5</v>
      </c>
      <c r="M80" s="47" t="s">
        <v>8</v>
      </c>
      <c r="N80" s="47" t="s">
        <v>3</v>
      </c>
      <c r="O80" s="47" t="s">
        <v>5</v>
      </c>
      <c r="Q80" s="47" t="s">
        <v>8</v>
      </c>
      <c r="R80" s="47" t="s">
        <v>3</v>
      </c>
      <c r="S80" s="47" t="s">
        <v>5</v>
      </c>
    </row>
    <row r="81" spans="1:19" ht="13.5">
      <c r="A81" s="49">
        <v>3</v>
      </c>
      <c r="B81" s="49" t="s">
        <v>18</v>
      </c>
      <c r="C81" s="49" t="s">
        <v>20</v>
      </c>
      <c r="E81" s="49">
        <v>3</v>
      </c>
      <c r="F81" s="49" t="s">
        <v>18</v>
      </c>
      <c r="G81" s="49" t="s">
        <v>21</v>
      </c>
      <c r="I81" s="49">
        <v>3</v>
      </c>
      <c r="J81" s="49" t="s">
        <v>18</v>
      </c>
      <c r="K81" s="49" t="s">
        <v>22</v>
      </c>
      <c r="M81" s="49">
        <v>3</v>
      </c>
      <c r="N81" s="49" t="s">
        <v>18</v>
      </c>
      <c r="O81" s="49" t="s">
        <v>23</v>
      </c>
      <c r="Q81" s="49">
        <v>3</v>
      </c>
      <c r="R81" s="49" t="s">
        <v>18</v>
      </c>
      <c r="S81" s="49" t="s">
        <v>24</v>
      </c>
    </row>
    <row r="83" spans="1:19" ht="13.5">
      <c r="A83" s="47" t="s">
        <v>8</v>
      </c>
      <c r="B83" s="47" t="s">
        <v>3</v>
      </c>
      <c r="C83" s="47" t="s">
        <v>5</v>
      </c>
      <c r="E83" s="47" t="s">
        <v>8</v>
      </c>
      <c r="F83" s="47" t="s">
        <v>3</v>
      </c>
      <c r="G83" s="47" t="s">
        <v>5</v>
      </c>
      <c r="I83" s="47" t="s">
        <v>8</v>
      </c>
      <c r="J83" s="47" t="s">
        <v>3</v>
      </c>
      <c r="K83" s="47" t="s">
        <v>5</v>
      </c>
      <c r="M83" s="47" t="s">
        <v>8</v>
      </c>
      <c r="N83" s="47" t="s">
        <v>3</v>
      </c>
      <c r="O83" s="47" t="s">
        <v>5</v>
      </c>
      <c r="Q83" s="47" t="s">
        <v>8</v>
      </c>
      <c r="R83" s="47" t="s">
        <v>3</v>
      </c>
      <c r="S83" s="47" t="s">
        <v>5</v>
      </c>
    </row>
    <row r="84" spans="1:19" ht="13.5">
      <c r="A84" s="49">
        <v>3</v>
      </c>
      <c r="B84" s="49" t="s">
        <v>19</v>
      </c>
      <c r="C84" s="49" t="s">
        <v>20</v>
      </c>
      <c r="E84" s="49">
        <v>3</v>
      </c>
      <c r="F84" s="49" t="s">
        <v>19</v>
      </c>
      <c r="G84" s="49" t="s">
        <v>21</v>
      </c>
      <c r="I84" s="49">
        <v>3</v>
      </c>
      <c r="J84" s="49" t="s">
        <v>19</v>
      </c>
      <c r="K84" s="49" t="s">
        <v>22</v>
      </c>
      <c r="M84" s="49">
        <v>3</v>
      </c>
      <c r="N84" s="49" t="s">
        <v>19</v>
      </c>
      <c r="O84" s="49" t="s">
        <v>23</v>
      </c>
      <c r="Q84" s="49">
        <v>3</v>
      </c>
      <c r="R84" s="49" t="s">
        <v>19</v>
      </c>
      <c r="S84" s="49" t="s">
        <v>24</v>
      </c>
    </row>
    <row r="86" spans="1:19" ht="13.5">
      <c r="A86" s="47" t="s">
        <v>8</v>
      </c>
      <c r="B86" s="47" t="s">
        <v>3</v>
      </c>
      <c r="C86" s="47" t="s">
        <v>5</v>
      </c>
      <c r="E86" s="47" t="s">
        <v>8</v>
      </c>
      <c r="F86" s="47" t="s">
        <v>3</v>
      </c>
      <c r="G86" s="47" t="s">
        <v>5</v>
      </c>
      <c r="I86" s="47" t="s">
        <v>8</v>
      </c>
      <c r="J86" s="47" t="s">
        <v>3</v>
      </c>
      <c r="K86" s="47" t="s">
        <v>5</v>
      </c>
      <c r="M86" s="47" t="s">
        <v>8</v>
      </c>
      <c r="N86" s="47" t="s">
        <v>3</v>
      </c>
      <c r="O86" s="47" t="s">
        <v>5</v>
      </c>
      <c r="Q86" s="47" t="s">
        <v>8</v>
      </c>
      <c r="R86" s="47" t="s">
        <v>3</v>
      </c>
      <c r="S86" s="47" t="s">
        <v>5</v>
      </c>
    </row>
    <row r="87" spans="1:19" ht="13.5">
      <c r="A87" s="49">
        <v>4</v>
      </c>
      <c r="B87" s="49" t="s">
        <v>18</v>
      </c>
      <c r="C87" s="49" t="s">
        <v>20</v>
      </c>
      <c r="E87" s="49">
        <v>4</v>
      </c>
      <c r="F87" s="49" t="s">
        <v>18</v>
      </c>
      <c r="G87" s="49" t="s">
        <v>21</v>
      </c>
      <c r="I87" s="49">
        <v>4</v>
      </c>
      <c r="J87" s="49" t="s">
        <v>18</v>
      </c>
      <c r="K87" s="49" t="s">
        <v>22</v>
      </c>
      <c r="M87" s="49">
        <v>4</v>
      </c>
      <c r="N87" s="49" t="s">
        <v>18</v>
      </c>
      <c r="O87" s="49" t="s">
        <v>23</v>
      </c>
      <c r="Q87" s="49">
        <v>4</v>
      </c>
      <c r="R87" s="49" t="s">
        <v>18</v>
      </c>
      <c r="S87" s="49" t="s">
        <v>24</v>
      </c>
    </row>
    <row r="89" spans="1:19" ht="13.5">
      <c r="A89" s="47" t="s">
        <v>8</v>
      </c>
      <c r="B89" s="47" t="s">
        <v>3</v>
      </c>
      <c r="C89" s="47" t="s">
        <v>5</v>
      </c>
      <c r="E89" s="47" t="s">
        <v>8</v>
      </c>
      <c r="F89" s="47" t="s">
        <v>3</v>
      </c>
      <c r="G89" s="47" t="s">
        <v>5</v>
      </c>
      <c r="I89" s="47" t="s">
        <v>8</v>
      </c>
      <c r="J89" s="47" t="s">
        <v>3</v>
      </c>
      <c r="K89" s="47" t="s">
        <v>5</v>
      </c>
      <c r="M89" s="47" t="s">
        <v>8</v>
      </c>
      <c r="N89" s="47" t="s">
        <v>3</v>
      </c>
      <c r="O89" s="47" t="s">
        <v>5</v>
      </c>
      <c r="Q89" s="47" t="s">
        <v>8</v>
      </c>
      <c r="R89" s="47" t="s">
        <v>3</v>
      </c>
      <c r="S89" s="47" t="s">
        <v>5</v>
      </c>
    </row>
    <row r="90" spans="1:19" ht="13.5">
      <c r="A90" s="49">
        <v>4</v>
      </c>
      <c r="B90" s="49" t="s">
        <v>19</v>
      </c>
      <c r="C90" s="49" t="s">
        <v>20</v>
      </c>
      <c r="E90" s="49">
        <v>4</v>
      </c>
      <c r="F90" s="49" t="s">
        <v>19</v>
      </c>
      <c r="G90" s="49" t="s">
        <v>21</v>
      </c>
      <c r="I90" s="49">
        <v>4</v>
      </c>
      <c r="J90" s="49" t="s">
        <v>19</v>
      </c>
      <c r="K90" s="49" t="s">
        <v>22</v>
      </c>
      <c r="M90" s="49">
        <v>4</v>
      </c>
      <c r="N90" s="49" t="s">
        <v>19</v>
      </c>
      <c r="O90" s="49" t="s">
        <v>23</v>
      </c>
      <c r="Q90" s="49">
        <v>4</v>
      </c>
      <c r="R90" s="49" t="s">
        <v>19</v>
      </c>
      <c r="S90" s="49" t="s">
        <v>24</v>
      </c>
    </row>
  </sheetData>
  <sheetProtection/>
  <mergeCells count="386">
    <mergeCell ref="V62:Z62"/>
    <mergeCell ref="Y30:AA30"/>
    <mergeCell ref="Y31:AA31"/>
    <mergeCell ref="Y32:AA32"/>
    <mergeCell ref="Y34:AA34"/>
    <mergeCell ref="Y35:AA35"/>
    <mergeCell ref="U52:V52"/>
    <mergeCell ref="W56:X56"/>
    <mergeCell ref="U44:V44"/>
    <mergeCell ref="W44:X44"/>
    <mergeCell ref="Y18:AA18"/>
    <mergeCell ref="Y19:AA19"/>
    <mergeCell ref="Y20:AA20"/>
    <mergeCell ref="Y21:AA21"/>
    <mergeCell ref="Y22:AA22"/>
    <mergeCell ref="Y29:AA29"/>
    <mergeCell ref="Y23:AA23"/>
    <mergeCell ref="Y24:AA24"/>
    <mergeCell ref="Y25:AA25"/>
    <mergeCell ref="Y26:AA26"/>
    <mergeCell ref="A62:A65"/>
    <mergeCell ref="C62:F62"/>
    <mergeCell ref="G62:K62"/>
    <mergeCell ref="L62:P62"/>
    <mergeCell ref="Q62:U62"/>
    <mergeCell ref="B54:E54"/>
    <mergeCell ref="F54:I54"/>
    <mergeCell ref="J54:L54"/>
    <mergeCell ref="N54:T54"/>
    <mergeCell ref="U56:V56"/>
    <mergeCell ref="F52:I52"/>
    <mergeCell ref="J52:L52"/>
    <mergeCell ref="N52:T52"/>
    <mergeCell ref="U54:V54"/>
    <mergeCell ref="W52:X52"/>
    <mergeCell ref="W54:X54"/>
    <mergeCell ref="B53:E53"/>
    <mergeCell ref="F53:I53"/>
    <mergeCell ref="J53:L53"/>
    <mergeCell ref="N53:T53"/>
    <mergeCell ref="U53:V53"/>
    <mergeCell ref="W53:X53"/>
    <mergeCell ref="B52:E52"/>
    <mergeCell ref="U50:V50"/>
    <mergeCell ref="W50:X50"/>
    <mergeCell ref="B51:E51"/>
    <mergeCell ref="F51:I51"/>
    <mergeCell ref="J51:L51"/>
    <mergeCell ref="N51:T51"/>
    <mergeCell ref="U51:V51"/>
    <mergeCell ref="W51:X51"/>
    <mergeCell ref="B50:E50"/>
    <mergeCell ref="J56:L56"/>
    <mergeCell ref="N56:T56"/>
    <mergeCell ref="U58:V58"/>
    <mergeCell ref="W58:X58"/>
    <mergeCell ref="J58:L58"/>
    <mergeCell ref="N58:T58"/>
    <mergeCell ref="U57:V57"/>
    <mergeCell ref="W57:X57"/>
    <mergeCell ref="B59:E59"/>
    <mergeCell ref="F59:I59"/>
    <mergeCell ref="J59:L59"/>
    <mergeCell ref="N59:T59"/>
    <mergeCell ref="U59:V59"/>
    <mergeCell ref="W59:X59"/>
    <mergeCell ref="B58:E58"/>
    <mergeCell ref="F58:I58"/>
    <mergeCell ref="B57:E57"/>
    <mergeCell ref="F57:I57"/>
    <mergeCell ref="J57:L57"/>
    <mergeCell ref="N57:T57"/>
    <mergeCell ref="B56:E56"/>
    <mergeCell ref="F56:I56"/>
    <mergeCell ref="U49:V49"/>
    <mergeCell ref="W49:X49"/>
    <mergeCell ref="B55:E55"/>
    <mergeCell ref="F55:I55"/>
    <mergeCell ref="J55:L55"/>
    <mergeCell ref="N55:T55"/>
    <mergeCell ref="U55:V55"/>
    <mergeCell ref="W55:X55"/>
    <mergeCell ref="F50:I50"/>
    <mergeCell ref="J50:L50"/>
    <mergeCell ref="N50:T50"/>
    <mergeCell ref="B49:E49"/>
    <mergeCell ref="F49:I49"/>
    <mergeCell ref="J49:L49"/>
    <mergeCell ref="N49:T49"/>
    <mergeCell ref="B48:E48"/>
    <mergeCell ref="F48:I48"/>
    <mergeCell ref="J48:L48"/>
    <mergeCell ref="N48:T48"/>
    <mergeCell ref="U48:V48"/>
    <mergeCell ref="W48:X48"/>
    <mergeCell ref="B47:E47"/>
    <mergeCell ref="F47:I47"/>
    <mergeCell ref="J47:L47"/>
    <mergeCell ref="N47:T47"/>
    <mergeCell ref="U45:V45"/>
    <mergeCell ref="W45:X45"/>
    <mergeCell ref="J45:L45"/>
    <mergeCell ref="N45:T45"/>
    <mergeCell ref="U47:V47"/>
    <mergeCell ref="W47:X47"/>
    <mergeCell ref="B46:E46"/>
    <mergeCell ref="F46:I46"/>
    <mergeCell ref="J46:L46"/>
    <mergeCell ref="N46:T46"/>
    <mergeCell ref="U46:V46"/>
    <mergeCell ref="W46:X46"/>
    <mergeCell ref="B45:E45"/>
    <mergeCell ref="F45:I45"/>
    <mergeCell ref="B44:E44"/>
    <mergeCell ref="F44:I44"/>
    <mergeCell ref="J44:L44"/>
    <mergeCell ref="N44:T44"/>
    <mergeCell ref="B43:E43"/>
    <mergeCell ref="F43:I43"/>
    <mergeCell ref="J43:L43"/>
    <mergeCell ref="N43:T43"/>
    <mergeCell ref="U41:V41"/>
    <mergeCell ref="W41:X41"/>
    <mergeCell ref="J41:L41"/>
    <mergeCell ref="N41:T41"/>
    <mergeCell ref="U43:V43"/>
    <mergeCell ref="W43:X43"/>
    <mergeCell ref="B42:E42"/>
    <mergeCell ref="F42:I42"/>
    <mergeCell ref="J42:L42"/>
    <mergeCell ref="N42:T42"/>
    <mergeCell ref="U42:V42"/>
    <mergeCell ref="W42:X42"/>
    <mergeCell ref="B41:E41"/>
    <mergeCell ref="F41:I41"/>
    <mergeCell ref="B40:E40"/>
    <mergeCell ref="F40:I40"/>
    <mergeCell ref="J40:L40"/>
    <mergeCell ref="N40:T40"/>
    <mergeCell ref="U40:V40"/>
    <mergeCell ref="W40:X40"/>
    <mergeCell ref="B39:E39"/>
    <mergeCell ref="F39:I39"/>
    <mergeCell ref="J39:L39"/>
    <mergeCell ref="N39:T39"/>
    <mergeCell ref="U37:V37"/>
    <mergeCell ref="W37:X37"/>
    <mergeCell ref="J37:L37"/>
    <mergeCell ref="N37:T37"/>
    <mergeCell ref="U39:V39"/>
    <mergeCell ref="W39:X39"/>
    <mergeCell ref="B38:E38"/>
    <mergeCell ref="F38:I38"/>
    <mergeCell ref="J38:L38"/>
    <mergeCell ref="N38:T38"/>
    <mergeCell ref="U38:V38"/>
    <mergeCell ref="W38:X38"/>
    <mergeCell ref="B37:E37"/>
    <mergeCell ref="F37:I37"/>
    <mergeCell ref="B36:E36"/>
    <mergeCell ref="F36:I36"/>
    <mergeCell ref="J36:L36"/>
    <mergeCell ref="N36:T36"/>
    <mergeCell ref="U36:V36"/>
    <mergeCell ref="W36:X36"/>
    <mergeCell ref="B35:E35"/>
    <mergeCell ref="F35:I35"/>
    <mergeCell ref="J35:L35"/>
    <mergeCell ref="N35:T35"/>
    <mergeCell ref="U32:V32"/>
    <mergeCell ref="W32:X32"/>
    <mergeCell ref="J32:L32"/>
    <mergeCell ref="N32:T32"/>
    <mergeCell ref="U35:V35"/>
    <mergeCell ref="W35:X35"/>
    <mergeCell ref="B34:E34"/>
    <mergeCell ref="F34:I34"/>
    <mergeCell ref="J34:L34"/>
    <mergeCell ref="N34:T34"/>
    <mergeCell ref="U34:V34"/>
    <mergeCell ref="W34:X34"/>
    <mergeCell ref="B32:E32"/>
    <mergeCell ref="F32:I32"/>
    <mergeCell ref="B31:E31"/>
    <mergeCell ref="F31:I31"/>
    <mergeCell ref="J31:L31"/>
    <mergeCell ref="N31:T31"/>
    <mergeCell ref="U31:V31"/>
    <mergeCell ref="W31:X31"/>
    <mergeCell ref="B30:E30"/>
    <mergeCell ref="F30:I30"/>
    <mergeCell ref="J30:L30"/>
    <mergeCell ref="N30:T30"/>
    <mergeCell ref="U28:V28"/>
    <mergeCell ref="W28:X28"/>
    <mergeCell ref="J28:L28"/>
    <mergeCell ref="N28:T28"/>
    <mergeCell ref="U30:V30"/>
    <mergeCell ref="W30:X30"/>
    <mergeCell ref="B29:E29"/>
    <mergeCell ref="F29:I29"/>
    <mergeCell ref="J29:L29"/>
    <mergeCell ref="N29:T29"/>
    <mergeCell ref="U29:V29"/>
    <mergeCell ref="W29:X29"/>
    <mergeCell ref="B28:E28"/>
    <mergeCell ref="F28:I28"/>
    <mergeCell ref="B27:E27"/>
    <mergeCell ref="F27:I27"/>
    <mergeCell ref="J27:L27"/>
    <mergeCell ref="N27:T27"/>
    <mergeCell ref="U27:V27"/>
    <mergeCell ref="W27:X27"/>
    <mergeCell ref="B26:E26"/>
    <mergeCell ref="F26:I26"/>
    <mergeCell ref="J26:L26"/>
    <mergeCell ref="N26:T26"/>
    <mergeCell ref="U24:V24"/>
    <mergeCell ref="W24:X24"/>
    <mergeCell ref="J24:L24"/>
    <mergeCell ref="N24:T24"/>
    <mergeCell ref="U26:V26"/>
    <mergeCell ref="W26:X26"/>
    <mergeCell ref="B25:E25"/>
    <mergeCell ref="F25:I25"/>
    <mergeCell ref="J25:L25"/>
    <mergeCell ref="N25:T25"/>
    <mergeCell ref="U25:V25"/>
    <mergeCell ref="W25:X25"/>
    <mergeCell ref="B24:E24"/>
    <mergeCell ref="F24:I24"/>
    <mergeCell ref="B23:E23"/>
    <mergeCell ref="F23:I23"/>
    <mergeCell ref="J23:L23"/>
    <mergeCell ref="N23:T23"/>
    <mergeCell ref="U23:V23"/>
    <mergeCell ref="W23:X23"/>
    <mergeCell ref="B22:E22"/>
    <mergeCell ref="F22:I22"/>
    <mergeCell ref="J22:L22"/>
    <mergeCell ref="N22:T22"/>
    <mergeCell ref="U20:V20"/>
    <mergeCell ref="W20:X20"/>
    <mergeCell ref="J20:L20"/>
    <mergeCell ref="N20:T20"/>
    <mergeCell ref="U22:V22"/>
    <mergeCell ref="W22:X22"/>
    <mergeCell ref="B21:E21"/>
    <mergeCell ref="F21:I21"/>
    <mergeCell ref="J21:L21"/>
    <mergeCell ref="N21:T21"/>
    <mergeCell ref="U21:V21"/>
    <mergeCell ref="W21:X21"/>
    <mergeCell ref="B20:E20"/>
    <mergeCell ref="F20:I20"/>
    <mergeCell ref="B19:E19"/>
    <mergeCell ref="F19:I19"/>
    <mergeCell ref="J19:L19"/>
    <mergeCell ref="N19:T19"/>
    <mergeCell ref="U19:V19"/>
    <mergeCell ref="W19:X19"/>
    <mergeCell ref="B18:E18"/>
    <mergeCell ref="F18:I18"/>
    <mergeCell ref="J18:L18"/>
    <mergeCell ref="N18:T18"/>
    <mergeCell ref="U16:V16"/>
    <mergeCell ref="W16:X16"/>
    <mergeCell ref="J16:L16"/>
    <mergeCell ref="N16:T16"/>
    <mergeCell ref="U18:V18"/>
    <mergeCell ref="W18:X18"/>
    <mergeCell ref="B17:E17"/>
    <mergeCell ref="F17:I17"/>
    <mergeCell ref="J17:L17"/>
    <mergeCell ref="N17:T17"/>
    <mergeCell ref="U17:V17"/>
    <mergeCell ref="W17:X17"/>
    <mergeCell ref="B16:E16"/>
    <mergeCell ref="F16:I16"/>
    <mergeCell ref="B15:E15"/>
    <mergeCell ref="F15:I15"/>
    <mergeCell ref="J15:L15"/>
    <mergeCell ref="N15:T15"/>
    <mergeCell ref="U15:V15"/>
    <mergeCell ref="W15:X15"/>
    <mergeCell ref="B14:E14"/>
    <mergeCell ref="F14:I14"/>
    <mergeCell ref="J14:L14"/>
    <mergeCell ref="N14:T14"/>
    <mergeCell ref="U12:V12"/>
    <mergeCell ref="W12:X12"/>
    <mergeCell ref="J12:L12"/>
    <mergeCell ref="N12:T12"/>
    <mergeCell ref="U14:V14"/>
    <mergeCell ref="W14:X14"/>
    <mergeCell ref="B13:E13"/>
    <mergeCell ref="F13:I13"/>
    <mergeCell ref="J13:L13"/>
    <mergeCell ref="N13:T13"/>
    <mergeCell ref="U13:V13"/>
    <mergeCell ref="W13:X13"/>
    <mergeCell ref="B12:E12"/>
    <mergeCell ref="F12:I12"/>
    <mergeCell ref="V9:W9"/>
    <mergeCell ref="X9:AA9"/>
    <mergeCell ref="A10:C10"/>
    <mergeCell ref="D10:G10"/>
    <mergeCell ref="H10:O10"/>
    <mergeCell ref="P10:Q10"/>
    <mergeCell ref="R10:S10"/>
    <mergeCell ref="T10:U10"/>
    <mergeCell ref="V10:W10"/>
    <mergeCell ref="X10:AA10"/>
    <mergeCell ref="A9:C9"/>
    <mergeCell ref="D9:G9"/>
    <mergeCell ref="H9:O9"/>
    <mergeCell ref="P9:Q9"/>
    <mergeCell ref="R9:S9"/>
    <mergeCell ref="T9:U9"/>
    <mergeCell ref="V7:W7"/>
    <mergeCell ref="X7:AA7"/>
    <mergeCell ref="A8:C8"/>
    <mergeCell ref="D8:G8"/>
    <mergeCell ref="H8:O8"/>
    <mergeCell ref="P8:Q8"/>
    <mergeCell ref="R8:S8"/>
    <mergeCell ref="T8:U8"/>
    <mergeCell ref="V8:W8"/>
    <mergeCell ref="X8:AA8"/>
    <mergeCell ref="A7:C7"/>
    <mergeCell ref="D7:G7"/>
    <mergeCell ref="H7:O7"/>
    <mergeCell ref="P7:Q7"/>
    <mergeCell ref="R7:S7"/>
    <mergeCell ref="T7:U7"/>
    <mergeCell ref="A5:C5"/>
    <mergeCell ref="D5:AA5"/>
    <mergeCell ref="A6:C6"/>
    <mergeCell ref="D6:G6"/>
    <mergeCell ref="H6:O6"/>
    <mergeCell ref="P6:Q6"/>
    <mergeCell ref="R6:S6"/>
    <mergeCell ref="T6:U6"/>
    <mergeCell ref="V6:W6"/>
    <mergeCell ref="X6:AA6"/>
    <mergeCell ref="V4:AA4"/>
    <mergeCell ref="A1:AA1"/>
    <mergeCell ref="A2:I2"/>
    <mergeCell ref="J2:R2"/>
    <mergeCell ref="S3:U3"/>
    <mergeCell ref="V3:AA3"/>
    <mergeCell ref="S2:AA2"/>
    <mergeCell ref="A3:I4"/>
    <mergeCell ref="J3:R4"/>
    <mergeCell ref="Y12:AA12"/>
    <mergeCell ref="Y13:AA13"/>
    <mergeCell ref="Y14:AA14"/>
    <mergeCell ref="Y15:AA15"/>
    <mergeCell ref="Y16:AA16"/>
    <mergeCell ref="Y17:AA17"/>
    <mergeCell ref="Y27:AA27"/>
    <mergeCell ref="Y28:AA28"/>
    <mergeCell ref="Y36:AA36"/>
    <mergeCell ref="Y37:AA37"/>
    <mergeCell ref="Y38:AA38"/>
    <mergeCell ref="Y39:AA39"/>
    <mergeCell ref="Y40:AA40"/>
    <mergeCell ref="Y41:AA41"/>
    <mergeCell ref="Y47:AA47"/>
    <mergeCell ref="Y48:AA48"/>
    <mergeCell ref="Y49:AA49"/>
    <mergeCell ref="Y42:AA42"/>
    <mergeCell ref="Y43:AA43"/>
    <mergeCell ref="Y44:AA44"/>
    <mergeCell ref="Y45:AA45"/>
    <mergeCell ref="Y46:AA46"/>
    <mergeCell ref="Y50:AA50"/>
    <mergeCell ref="Y51:AA51"/>
    <mergeCell ref="Y52:AA52"/>
    <mergeCell ref="Y59:AA59"/>
    <mergeCell ref="Y53:AA53"/>
    <mergeCell ref="Y54:AA54"/>
    <mergeCell ref="Y55:AA55"/>
    <mergeCell ref="Y56:AA56"/>
    <mergeCell ref="Y57:AA57"/>
    <mergeCell ref="Y58:AA58"/>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scale="98" r:id="rId1"/>
  <rowBreaks count="1" manualBreakCount="1">
    <brk id="32" max="25" man="1"/>
  </rowBreaks>
</worksheet>
</file>

<file path=xl/worksheets/sheet4.xml><?xml version="1.0" encoding="utf-8"?>
<worksheet xmlns="http://schemas.openxmlformats.org/spreadsheetml/2006/main" xmlns:r="http://schemas.openxmlformats.org/officeDocument/2006/relationships">
  <dimension ref="A2:D374"/>
  <sheetViews>
    <sheetView zoomScalePageLayoutView="0" workbookViewId="0" topLeftCell="A1">
      <selection activeCell="C31" sqref="C31"/>
    </sheetView>
  </sheetViews>
  <sheetFormatPr defaultColWidth="9.00390625" defaultRowHeight="13.5"/>
  <cols>
    <col min="1" max="1" width="4.875" style="0" customWidth="1"/>
    <col min="2" max="2" width="3.50390625" style="0" bestFit="1" customWidth="1"/>
  </cols>
  <sheetData>
    <row r="2" spans="3:4" ht="13.5">
      <c r="C2" t="s">
        <v>0</v>
      </c>
      <c r="D2">
        <f>'入力シート'!D2</f>
        <v>0</v>
      </c>
    </row>
    <row r="3" spans="3:4" ht="13.5">
      <c r="C3" t="s">
        <v>11</v>
      </c>
      <c r="D3">
        <f>'入力シート'!D3</f>
        <v>0</v>
      </c>
    </row>
    <row r="4" spans="3:4" ht="13.5">
      <c r="C4" t="s">
        <v>12</v>
      </c>
      <c r="D4">
        <f>'入力シート'!D4</f>
        <v>0</v>
      </c>
    </row>
    <row r="5" spans="3:4" ht="13.5">
      <c r="C5" t="s">
        <v>13</v>
      </c>
      <c r="D5">
        <f>'入力シート'!D5</f>
        <v>0</v>
      </c>
    </row>
    <row r="6" spans="3:4" ht="13.5">
      <c r="C6" t="s">
        <v>70</v>
      </c>
      <c r="D6">
        <f>'入力シート'!D6</f>
        <v>0</v>
      </c>
    </row>
    <row r="7" spans="3:4" ht="13.5">
      <c r="C7" t="s">
        <v>30</v>
      </c>
      <c r="D7">
        <f>'入力シート'!D7</f>
        <v>0</v>
      </c>
    </row>
    <row r="8" spans="1:4" ht="13.5">
      <c r="A8" s="197" t="s">
        <v>66</v>
      </c>
      <c r="B8" s="197">
        <v>1</v>
      </c>
      <c r="C8" t="str">
        <f>'入力シート'!$C$9</f>
        <v>指導者</v>
      </c>
      <c r="D8">
        <f>VLOOKUP(B8,'入力シート'!$B$9:$N$13,MATCH(Sheet1!C8,'入力シート'!$B$9:$N$9,0),TRUE)</f>
        <v>0</v>
      </c>
    </row>
    <row r="9" spans="1:4" ht="13.5">
      <c r="A9" s="197"/>
      <c r="B9" s="197"/>
      <c r="C9" t="str">
        <f>'入力シート'!$D$9</f>
        <v>フリガナ　　　　　　（半角ｶﾅ）</v>
      </c>
      <c r="D9">
        <f>VLOOKUP(B8,'入力シート'!$B$9:$N$13,MATCH(Sheet1!C9,'入力シート'!$B$9:$N$9,0),TRUE)</f>
        <v>0</v>
      </c>
    </row>
    <row r="10" spans="1:4" ht="13.5">
      <c r="A10" s="197"/>
      <c r="B10" s="197"/>
      <c r="C10" t="str">
        <f>'入力シート'!$E$9</f>
        <v>〒
（半角数字）</v>
      </c>
      <c r="D10">
        <f>VLOOKUP(B8,'入力シート'!$B$9:$N$13,MATCH(Sheet1!C10,'入力シート'!$B$9:$N$9,0),TRUE)</f>
        <v>0</v>
      </c>
    </row>
    <row r="11" spans="1:4" ht="13.5">
      <c r="A11" s="197"/>
      <c r="B11" s="197"/>
      <c r="C11" t="str">
        <f>'入力シート'!$F$9</f>
        <v>住所
（茨城県から入力）</v>
      </c>
      <c r="D11">
        <f>VLOOKUP(B8,'入力シート'!$B$9:$N$13,MATCH(Sheet1!C11,'入力シート'!$B$9:$N$9,0),TRUE)</f>
        <v>0</v>
      </c>
    </row>
    <row r="12" spans="1:4" ht="13.5">
      <c r="A12" s="197"/>
      <c r="B12" s="197"/>
      <c r="C12" t="str">
        <f>'入力シート'!$G$9</f>
        <v>性別
（男・女）</v>
      </c>
      <c r="D12">
        <f>VLOOKUP(B8,'入力シート'!$B$9:$N$13,MATCH(Sheet1!C12,'入力シート'!$B$9:$N$9,0),TRUE)</f>
        <v>0</v>
      </c>
    </row>
    <row r="13" spans="1:4" ht="13.5">
      <c r="A13" s="197"/>
      <c r="B13" s="197"/>
      <c r="C13" t="str">
        <f>'入力シート'!$H$9</f>
        <v>年齢
（半角数字）</v>
      </c>
      <c r="D13">
        <f>VLOOKUP(B8,'入力シート'!$B$9:$N$13,MATCH(Sheet1!C13,'入力シート'!$B$9:$N$9,0),TRUE)</f>
        <v>0</v>
      </c>
    </row>
    <row r="14" spans="1:4" ht="13.5">
      <c r="A14" s="197"/>
      <c r="B14" s="197"/>
      <c r="C14" t="str">
        <f>'入力シート'!$I$9</f>
        <v>称号　　　(選択）　　　　　</v>
      </c>
      <c r="D14">
        <f>VLOOKUP(B8,'入力シート'!$B$9:$N$13,MATCH(Sheet1!C14,'入力シート'!$B$9:$N$9,0),TRUE)</f>
        <v>0</v>
      </c>
    </row>
    <row r="15" spans="1:4" ht="13.5">
      <c r="A15" s="197"/>
      <c r="B15" s="197"/>
      <c r="C15" t="str">
        <f>'入力シート'!$J$9</f>
        <v>段位　　(選択）</v>
      </c>
      <c r="D15">
        <f>VLOOKUP(B8,'入力シート'!$B$9:$N$13,MATCH(Sheet1!C15,'入力シート'!$B$9:$N$9,0),TRUE)</f>
        <v>0</v>
      </c>
    </row>
    <row r="16" spans="1:4" ht="13.5">
      <c r="A16" s="197"/>
      <c r="B16" s="197"/>
      <c r="C16" t="str">
        <f>'入力シート'!$K$9</f>
        <v>教科</v>
      </c>
      <c r="D16">
        <f>VLOOKUP(B8,'入力シート'!$B$9:$N$13,MATCH(Sheet1!C16,'入力シート'!$B$9:$N$9,0),TRUE)</f>
        <v>0</v>
      </c>
    </row>
    <row r="17" spans="1:4" ht="15.75" customHeight="1">
      <c r="A17" s="197"/>
      <c r="B17" s="197"/>
      <c r="C17" s="81" t="s">
        <v>79</v>
      </c>
      <c r="D17">
        <f>VLOOKUP(B8,'入力シート'!$B$9:$N$13,MATCH(Sheet1!C17,'入力シート'!$B$9:$N$9,0),TRUE)</f>
        <v>0</v>
      </c>
    </row>
    <row r="18" spans="1:4" ht="13.5">
      <c r="A18" s="197"/>
      <c r="B18" s="197"/>
      <c r="C18" t="str">
        <f>'入力シート'!$N$9</f>
        <v>（財）全剣連社会体育指導員資格の有無
（有のみ記入）</v>
      </c>
      <c r="D18">
        <f>VLOOKUP(B8,'入力シート'!$B$9:$N$13,MATCH(Sheet1!C18,'入力シート'!$B$9:$N$9,0),TRUE)</f>
        <v>0</v>
      </c>
    </row>
    <row r="19" spans="1:4" ht="13.5">
      <c r="A19" s="197"/>
      <c r="B19" s="197"/>
      <c r="C19" t="str">
        <f>'入力シート'!$O$9</f>
        <v>大会審判を協力
（できる，できない）</v>
      </c>
      <c r="D19">
        <f>VLOOKUP(B8,'入力シート'!$B$9:$O$13,MATCH(Sheet1!C19,'入力シート'!$B$9:$O$9,0),TRUE)</f>
        <v>0</v>
      </c>
    </row>
    <row r="20" spans="1:4" ht="13.5">
      <c r="A20" s="197"/>
      <c r="B20" s="197">
        <v>2</v>
      </c>
      <c r="C20" t="str">
        <f>'入力シート'!$C$9</f>
        <v>指導者</v>
      </c>
      <c r="D20">
        <f>VLOOKUP(B20,'入力シート'!$B$9:$N$13,MATCH(Sheet1!C20,'入力シート'!$B$9:$N$9,0),TRUE)</f>
        <v>0</v>
      </c>
    </row>
    <row r="21" spans="1:4" ht="13.5">
      <c r="A21" s="197"/>
      <c r="B21" s="197"/>
      <c r="C21" t="str">
        <f>'入力シート'!$D$9</f>
        <v>フリガナ　　　　　　（半角ｶﾅ）</v>
      </c>
      <c r="D21">
        <f>VLOOKUP(B20,'入力シート'!$B$9:$N$13,MATCH(Sheet1!C21,'入力シート'!$B$9:$N$9,0),TRUE)</f>
        <v>0</v>
      </c>
    </row>
    <row r="22" spans="1:4" ht="13.5">
      <c r="A22" s="197"/>
      <c r="B22" s="197"/>
      <c r="C22" t="str">
        <f>'入力シート'!$E$9</f>
        <v>〒
（半角数字）</v>
      </c>
      <c r="D22">
        <f>VLOOKUP(B20,'入力シート'!$B$9:$N$13,MATCH(Sheet1!C22,'入力シート'!$B$9:$N$9,0),TRUE)</f>
        <v>0</v>
      </c>
    </row>
    <row r="23" spans="1:4" ht="13.5">
      <c r="A23" s="197"/>
      <c r="B23" s="197"/>
      <c r="C23" t="str">
        <f>'入力シート'!$F$9</f>
        <v>住所
（茨城県から入力）</v>
      </c>
      <c r="D23">
        <f>VLOOKUP(B20,'入力シート'!$B$9:$N$13,MATCH(Sheet1!C23,'入力シート'!$B$9:$N$9,0),TRUE)</f>
        <v>0</v>
      </c>
    </row>
    <row r="24" spans="1:4" ht="13.5">
      <c r="A24" s="197"/>
      <c r="B24" s="197"/>
      <c r="C24" t="str">
        <f>'入力シート'!$G$9</f>
        <v>性別
（男・女）</v>
      </c>
      <c r="D24">
        <f>VLOOKUP(B20,'入力シート'!$B$9:$N$13,MATCH(Sheet1!C24,'入力シート'!$B$9:$N$9,0),TRUE)</f>
        <v>0</v>
      </c>
    </row>
    <row r="25" spans="1:4" ht="13.5">
      <c r="A25" s="197"/>
      <c r="B25" s="197"/>
      <c r="C25" t="str">
        <f>'入力シート'!$H$9</f>
        <v>年齢
（半角数字）</v>
      </c>
      <c r="D25">
        <f>VLOOKUP(B20,'入力シート'!$B$9:$N$13,MATCH(Sheet1!C25,'入力シート'!$B$9:$N$9,0),TRUE)</f>
        <v>0</v>
      </c>
    </row>
    <row r="26" spans="1:4" ht="13.5">
      <c r="A26" s="197"/>
      <c r="B26" s="197"/>
      <c r="C26" t="str">
        <f>'入力シート'!$I$9</f>
        <v>称号　　　(選択）　　　　　</v>
      </c>
      <c r="D26">
        <f>VLOOKUP(B20,'入力シート'!$B$9:$N$13,MATCH(Sheet1!C26,'入力シート'!$B$9:$N$9,0),TRUE)</f>
        <v>0</v>
      </c>
    </row>
    <row r="27" spans="1:4" ht="13.5">
      <c r="A27" s="197"/>
      <c r="B27" s="197"/>
      <c r="C27" t="str">
        <f>'入力シート'!$J$9</f>
        <v>段位　　(選択）</v>
      </c>
      <c r="D27">
        <f>VLOOKUP(B20,'入力シート'!$B$9:$N$13,MATCH(Sheet1!C27,'入力シート'!$B$9:$N$9,0),TRUE)</f>
        <v>0</v>
      </c>
    </row>
    <row r="28" spans="1:4" ht="13.5">
      <c r="A28" s="197"/>
      <c r="B28" s="197"/>
      <c r="C28" t="str">
        <f>'入力シート'!$K$9</f>
        <v>教科</v>
      </c>
      <c r="D28">
        <f>VLOOKUP(B20,'入力シート'!$B$9:$N$13,MATCH(Sheet1!C28,'入力シート'!$B$9:$N$9,0),TRUE)</f>
        <v>0</v>
      </c>
    </row>
    <row r="29" spans="1:4" ht="15" customHeight="1">
      <c r="A29" s="197"/>
      <c r="B29" s="197"/>
      <c r="C29" s="81" t="s">
        <v>79</v>
      </c>
      <c r="D29">
        <f>VLOOKUP(B20,'入力シート'!$B$9:$N$13,MATCH(Sheet1!C29,'入力シート'!$B$9:$N$9,0),TRUE)</f>
        <v>0</v>
      </c>
    </row>
    <row r="30" spans="1:4" ht="13.5">
      <c r="A30" s="197"/>
      <c r="B30" s="197"/>
      <c r="C30" t="str">
        <f>'入力シート'!$N$9</f>
        <v>（財）全剣連社会体育指導員資格の有無
（有のみ記入）</v>
      </c>
      <c r="D30">
        <f>VLOOKUP(B20,'入力シート'!$B$9:$N$13,MATCH(Sheet1!C30,'入力シート'!$B$9:$N$9,0),TRUE)</f>
        <v>0</v>
      </c>
    </row>
    <row r="31" spans="1:4" ht="13.5">
      <c r="A31" s="197"/>
      <c r="B31" s="197"/>
      <c r="C31" t="str">
        <f>'入力シート'!$O$9</f>
        <v>大会審判を協力
（できる，できない）</v>
      </c>
      <c r="D31">
        <f>VLOOKUP(B20,'入力シート'!$B$9:$O$13,MATCH(Sheet1!C31,'入力シート'!$B$9:$O$9,0),TRUE)</f>
        <v>0</v>
      </c>
    </row>
    <row r="32" spans="1:4" ht="13.5">
      <c r="A32" s="197"/>
      <c r="B32" s="197">
        <v>3</v>
      </c>
      <c r="C32" t="str">
        <f>'入力シート'!$C$9</f>
        <v>指導者</v>
      </c>
      <c r="D32">
        <f>VLOOKUP(B32,'入力シート'!$B$9:$N$13,MATCH(Sheet1!C32,'入力シート'!$B$9:$N$9,0),TRUE)</f>
        <v>0</v>
      </c>
    </row>
    <row r="33" spans="1:4" ht="13.5">
      <c r="A33" s="197"/>
      <c r="B33" s="197"/>
      <c r="C33" t="str">
        <f>'入力シート'!$D$9</f>
        <v>フリガナ　　　　　　（半角ｶﾅ）</v>
      </c>
      <c r="D33">
        <f>VLOOKUP(B32,'入力シート'!$B$9:$N$13,MATCH(Sheet1!C33,'入力シート'!$B$9:$N$9,0),TRUE)</f>
        <v>0</v>
      </c>
    </row>
    <row r="34" spans="1:4" ht="13.5">
      <c r="A34" s="197"/>
      <c r="B34" s="197"/>
      <c r="C34" t="str">
        <f>'入力シート'!$E$9</f>
        <v>〒
（半角数字）</v>
      </c>
      <c r="D34">
        <f>VLOOKUP(B32,'入力シート'!$B$9:$N$13,MATCH(Sheet1!C34,'入力シート'!$B$9:$N$9,0),TRUE)</f>
        <v>0</v>
      </c>
    </row>
    <row r="35" spans="1:4" ht="13.5">
      <c r="A35" s="197"/>
      <c r="B35" s="197"/>
      <c r="C35" t="str">
        <f>'入力シート'!$F$9</f>
        <v>住所
（茨城県から入力）</v>
      </c>
      <c r="D35">
        <f>VLOOKUP(B32,'入力シート'!$B$9:$N$13,MATCH(Sheet1!C35,'入力シート'!$B$9:$N$9,0),TRUE)</f>
        <v>0</v>
      </c>
    </row>
    <row r="36" spans="1:4" ht="13.5">
      <c r="A36" s="197"/>
      <c r="B36" s="197"/>
      <c r="C36" t="str">
        <f>'入力シート'!$G$9</f>
        <v>性別
（男・女）</v>
      </c>
      <c r="D36">
        <f>VLOOKUP(B32,'入力シート'!$B$9:$N$13,MATCH(Sheet1!C36,'入力シート'!$B$9:$N$9,0),TRUE)</f>
        <v>0</v>
      </c>
    </row>
    <row r="37" spans="1:4" ht="13.5">
      <c r="A37" s="197"/>
      <c r="B37" s="197"/>
      <c r="C37" t="str">
        <f>'入力シート'!$H$9</f>
        <v>年齢
（半角数字）</v>
      </c>
      <c r="D37">
        <f>VLOOKUP(B32,'入力シート'!$B$9:$N$13,MATCH(Sheet1!C37,'入力シート'!$B$9:$N$9,0),TRUE)</f>
        <v>0</v>
      </c>
    </row>
    <row r="38" spans="1:4" ht="13.5">
      <c r="A38" s="197"/>
      <c r="B38" s="197"/>
      <c r="C38" t="str">
        <f>'入力シート'!$I$9</f>
        <v>称号　　　(選択）　　　　　</v>
      </c>
      <c r="D38">
        <f>VLOOKUP(B32,'入力シート'!$B$9:$N$13,MATCH(Sheet1!C38,'入力シート'!$B$9:$N$9,0),TRUE)</f>
        <v>0</v>
      </c>
    </row>
    <row r="39" spans="1:4" ht="13.5">
      <c r="A39" s="197"/>
      <c r="B39" s="197"/>
      <c r="C39" t="str">
        <f>'入力シート'!$J$9</f>
        <v>段位　　(選択）</v>
      </c>
      <c r="D39">
        <f>VLOOKUP(B32,'入力シート'!$B$9:$N$13,MATCH(Sheet1!C39,'入力シート'!$B$9:$N$9,0),TRUE)</f>
        <v>0</v>
      </c>
    </row>
    <row r="40" spans="1:4" ht="13.5">
      <c r="A40" s="197"/>
      <c r="B40" s="197"/>
      <c r="C40" t="str">
        <f>'入力シート'!$K$9</f>
        <v>教科</v>
      </c>
      <c r="D40">
        <f>VLOOKUP(B32,'入力シート'!$B$9:$N$13,MATCH(Sheet1!C40,'入力シート'!$B$9:$N$9,0),TRUE)</f>
        <v>0</v>
      </c>
    </row>
    <row r="41" spans="1:4" ht="15" customHeight="1">
      <c r="A41" s="197"/>
      <c r="B41" s="197"/>
      <c r="C41" s="81" t="s">
        <v>79</v>
      </c>
      <c r="D41">
        <f>VLOOKUP(B32,'入力シート'!$B$9:$N$13,MATCH(Sheet1!C41,'入力シート'!$B$9:$N$9,0),TRUE)</f>
        <v>0</v>
      </c>
    </row>
    <row r="42" spans="1:4" ht="13.5">
      <c r="A42" s="197"/>
      <c r="B42" s="197"/>
      <c r="C42" t="str">
        <f>'入力シート'!$N$9</f>
        <v>（財）全剣連社会体育指導員資格の有無
（有のみ記入）</v>
      </c>
      <c r="D42">
        <f>VLOOKUP(B32,'入力シート'!$B$9:$N$13,MATCH(Sheet1!C42,'入力シート'!$B$9:$N$9,0),TRUE)</f>
        <v>0</v>
      </c>
    </row>
    <row r="43" spans="1:4" ht="13.5">
      <c r="A43" s="197"/>
      <c r="B43" s="197"/>
      <c r="C43" t="str">
        <f>'入力シート'!$O$9</f>
        <v>大会審判を協力
（できる，できない）</v>
      </c>
      <c r="D43">
        <f>VLOOKUP(B32,'入力シート'!$B$9:$O$13,MATCH(Sheet1!C43,'入力シート'!$B$9:$O$9,0),TRUE)</f>
        <v>0</v>
      </c>
    </row>
    <row r="44" spans="1:4" ht="13.5">
      <c r="A44" s="197"/>
      <c r="B44" s="197">
        <v>4</v>
      </c>
      <c r="C44" t="str">
        <f>'入力シート'!$C$9</f>
        <v>指導者</v>
      </c>
      <c r="D44">
        <f>VLOOKUP(B44,'入力シート'!$B$9:$N$13,MATCH(Sheet1!C44,'入力シート'!$B$9:$N$9,0),TRUE)</f>
        <v>0</v>
      </c>
    </row>
    <row r="45" spans="1:4" ht="13.5">
      <c r="A45" s="197"/>
      <c r="B45" s="197"/>
      <c r="C45" t="str">
        <f>'入力シート'!$D$9</f>
        <v>フリガナ　　　　　　（半角ｶﾅ）</v>
      </c>
      <c r="D45">
        <f>VLOOKUP(B44,'入力シート'!$B$9:$N$13,MATCH(Sheet1!C45,'入力シート'!$B$9:$N$9,0),TRUE)</f>
        <v>0</v>
      </c>
    </row>
    <row r="46" spans="1:4" ht="13.5">
      <c r="A46" s="197"/>
      <c r="B46" s="197"/>
      <c r="C46" t="str">
        <f>'入力シート'!$E$9</f>
        <v>〒
（半角数字）</v>
      </c>
      <c r="D46">
        <f>VLOOKUP(B44,'入力シート'!$B$9:$N$13,MATCH(Sheet1!C46,'入力シート'!$B$9:$N$9,0),TRUE)</f>
        <v>0</v>
      </c>
    </row>
    <row r="47" spans="1:4" ht="13.5">
      <c r="A47" s="197"/>
      <c r="B47" s="197"/>
      <c r="C47" t="str">
        <f>'入力シート'!$F$9</f>
        <v>住所
（茨城県から入力）</v>
      </c>
      <c r="D47">
        <f>VLOOKUP(B44,'入力シート'!$B$9:$N$13,MATCH(Sheet1!C47,'入力シート'!$B$9:$N$9,0),TRUE)</f>
        <v>0</v>
      </c>
    </row>
    <row r="48" spans="1:4" ht="13.5">
      <c r="A48" s="197"/>
      <c r="B48" s="197"/>
      <c r="C48" t="str">
        <f>'入力シート'!$G$9</f>
        <v>性別
（男・女）</v>
      </c>
      <c r="D48">
        <f>VLOOKUP(B44,'入力シート'!$B$9:$N$13,MATCH(Sheet1!C48,'入力シート'!$B$9:$N$9,0),TRUE)</f>
        <v>0</v>
      </c>
    </row>
    <row r="49" spans="1:4" ht="13.5">
      <c r="A49" s="197"/>
      <c r="B49" s="197"/>
      <c r="C49" t="str">
        <f>'入力シート'!$H$9</f>
        <v>年齢
（半角数字）</v>
      </c>
      <c r="D49">
        <f>VLOOKUP(B44,'入力シート'!$B$9:$N$13,MATCH(Sheet1!C49,'入力シート'!$B$9:$N$9,0),TRUE)</f>
        <v>0</v>
      </c>
    </row>
    <row r="50" spans="1:4" ht="13.5">
      <c r="A50" s="197"/>
      <c r="B50" s="197"/>
      <c r="C50" t="str">
        <f>'入力シート'!$I$9</f>
        <v>称号　　　(選択）　　　　　</v>
      </c>
      <c r="D50">
        <f>VLOOKUP(B44,'入力シート'!$B$9:$N$13,MATCH(Sheet1!C50,'入力シート'!$B$9:$N$9,0),TRUE)</f>
        <v>0</v>
      </c>
    </row>
    <row r="51" spans="1:4" ht="13.5">
      <c r="A51" s="197"/>
      <c r="B51" s="197"/>
      <c r="C51" t="str">
        <f>'入力シート'!$J$9</f>
        <v>段位　　(選択）</v>
      </c>
      <c r="D51">
        <f>VLOOKUP(B44,'入力シート'!$B$9:$N$13,MATCH(Sheet1!C51,'入力シート'!$B$9:$N$9,0),TRUE)</f>
        <v>0</v>
      </c>
    </row>
    <row r="52" spans="1:4" ht="13.5">
      <c r="A52" s="197"/>
      <c r="B52" s="197"/>
      <c r="C52" t="str">
        <f>'入力シート'!$K$9</f>
        <v>教科</v>
      </c>
      <c r="D52">
        <f>VLOOKUP(B44,'入力シート'!$B$9:$N$13,MATCH(Sheet1!C52,'入力シート'!$B$9:$N$9,0),TRUE)</f>
        <v>0</v>
      </c>
    </row>
    <row r="53" spans="1:4" ht="15" customHeight="1">
      <c r="A53" s="197"/>
      <c r="B53" s="197"/>
      <c r="C53" s="81" t="s">
        <v>79</v>
      </c>
      <c r="D53">
        <f>VLOOKUP(B44,'入力シート'!$B$9:$N$13,MATCH(Sheet1!C53,'入力シート'!$B$9:$N$9,0),TRUE)</f>
        <v>0</v>
      </c>
    </row>
    <row r="54" spans="1:4" ht="13.5">
      <c r="A54" s="197"/>
      <c r="B54" s="197"/>
      <c r="C54" t="str">
        <f>'入力シート'!$N$9</f>
        <v>（財）全剣連社会体育指導員資格の有無
（有のみ記入）</v>
      </c>
      <c r="D54">
        <f>VLOOKUP(B44,'入力シート'!$B$9:$N$13,MATCH(Sheet1!C54,'入力シート'!$B$9:$N$9,0),TRUE)</f>
        <v>0</v>
      </c>
    </row>
    <row r="55" spans="1:4" ht="13.5">
      <c r="A55" s="197"/>
      <c r="B55" s="197"/>
      <c r="C55" t="str">
        <f>'入力シート'!$O$9</f>
        <v>大会審判を協力
（できる，できない）</v>
      </c>
      <c r="D55">
        <f>VLOOKUP(B44,'入力シート'!$B$9:$O$13,MATCH(Sheet1!C55,'入力シート'!$B$9:$O$9,0),TRUE)</f>
        <v>0</v>
      </c>
    </row>
    <row r="56" spans="1:4" ht="13.5">
      <c r="A56" t="s">
        <v>67</v>
      </c>
      <c r="B56" s="197">
        <v>1</v>
      </c>
      <c r="C56" t="str">
        <f>'入力シート'!$C$15</f>
        <v>生徒氏名</v>
      </c>
      <c r="D56">
        <f>VLOOKUP(B56,'入力シート'!$B$15:$N$60,MATCH(Sheet1!C56,'入力シート'!$B$15:$M$15,0),TRUE)</f>
        <v>0</v>
      </c>
    </row>
    <row r="57" spans="2:4" ht="13.5">
      <c r="B57" s="197"/>
      <c r="C57" t="str">
        <f>'入力シート'!$D$15</f>
        <v>フリガナ　　　　　　（半角ｶﾅ）</v>
      </c>
      <c r="D57">
        <f>VLOOKUP(B56,'入力シート'!$B$15:$N$60,MATCH(Sheet1!C57,'入力シート'!$B$15:$M$15,0),TRUE)</f>
        <v>0</v>
      </c>
    </row>
    <row r="58" spans="2:4" ht="13.5">
      <c r="B58" s="197"/>
      <c r="C58" t="str">
        <f>'入力シート'!$E$15</f>
        <v>〒
（半角数字）</v>
      </c>
      <c r="D58">
        <f>VLOOKUP(B56,'入力シート'!$B$15:$N$60,MATCH(Sheet1!C58,'入力シート'!$B$15:$M$15,0),TRUE)</f>
        <v>0</v>
      </c>
    </row>
    <row r="59" spans="2:4" ht="13.5">
      <c r="B59" s="197"/>
      <c r="C59" t="str">
        <f>'入力シート'!$F$15</f>
        <v>住所
（茨城県から入力）</v>
      </c>
      <c r="D59">
        <f>VLOOKUP(B56,'入力シート'!$B$15:$N$60,MATCH(Sheet1!C59,'入力シート'!$B$15:$M$15,0),TRUE)</f>
        <v>0</v>
      </c>
    </row>
    <row r="60" spans="2:4" ht="13.5">
      <c r="B60" s="197"/>
      <c r="C60" t="str">
        <f>'入力シート'!$G$15</f>
        <v>生年月日
（半角でＨ○．○．○と入力）</v>
      </c>
      <c r="D60">
        <f>VLOOKUP(B56,'入力シート'!$B$15:$N$60,MATCH(Sheet1!C60,'入力シート'!$B$15:$M$15,0),TRUE)</f>
        <v>0</v>
      </c>
    </row>
    <row r="61" spans="2:4" ht="13.5">
      <c r="B61" s="197"/>
      <c r="C61" t="str">
        <f>'入力シート'!$L$15</f>
        <v>学年・男女・段</v>
      </c>
      <c r="D61">
        <f>VLOOKUP(B56,'入力シート'!$B$15:$N$60,MATCH(Sheet1!C61,'入力シート'!$B$15:$M$15,0),TRUE)</f>
      </c>
    </row>
    <row r="62" spans="2:4" ht="13.5">
      <c r="B62" s="197"/>
      <c r="C62" t="str">
        <f>'入力シート'!$M$15</f>
        <v>剣連登録番号
（既に登録してある場合のみ記入）</v>
      </c>
      <c r="D62">
        <f>VLOOKUP(B56,'入力シート'!$B$15:$N$60,MATCH(Sheet1!C62,'入力シート'!$B$15:$M$15,0),TRUE)</f>
        <v>0</v>
      </c>
    </row>
    <row r="63" spans="2:4" ht="13.5">
      <c r="B63" s="197">
        <v>2</v>
      </c>
      <c r="C63" t="str">
        <f>'入力シート'!$C$15</f>
        <v>生徒氏名</v>
      </c>
      <c r="D63">
        <f>VLOOKUP(B63,'入力シート'!$B$15:$N$60,MATCH(Sheet1!C63,'入力シート'!$B$15:$M$15,0),TRUE)</f>
        <v>0</v>
      </c>
    </row>
    <row r="64" spans="2:4" ht="13.5">
      <c r="B64" s="197"/>
      <c r="C64" t="str">
        <f>'入力シート'!$D$15</f>
        <v>フリガナ　　　　　　（半角ｶﾅ）</v>
      </c>
      <c r="D64">
        <f>VLOOKUP(B63,'入力シート'!$B$15:$N$60,MATCH(Sheet1!C64,'入力シート'!$B$15:$M$15,0),TRUE)</f>
        <v>0</v>
      </c>
    </row>
    <row r="65" spans="2:4" ht="13.5">
      <c r="B65" s="197"/>
      <c r="C65" t="str">
        <f>'入力シート'!$E$15</f>
        <v>〒
（半角数字）</v>
      </c>
      <c r="D65">
        <f>VLOOKUP(B63,'入力シート'!$B$15:$N$60,MATCH(Sheet1!C65,'入力シート'!$B$15:$M$15,0),TRUE)</f>
        <v>0</v>
      </c>
    </row>
    <row r="66" spans="2:4" ht="13.5">
      <c r="B66" s="197"/>
      <c r="C66" t="str">
        <f>'入力シート'!$F$15</f>
        <v>住所
（茨城県から入力）</v>
      </c>
      <c r="D66">
        <f>VLOOKUP(B63,'入力シート'!$B$15:$N$60,MATCH(Sheet1!C66,'入力シート'!$B$15:$M$15,0),TRUE)</f>
        <v>0</v>
      </c>
    </row>
    <row r="67" spans="2:4" ht="13.5">
      <c r="B67" s="197"/>
      <c r="C67" t="str">
        <f>'入力シート'!$G$15</f>
        <v>生年月日
（半角でＨ○．○．○と入力）</v>
      </c>
      <c r="D67">
        <f>VLOOKUP(B63,'入力シート'!$B$15:$N$60,MATCH(Sheet1!C67,'入力シート'!$B$15:$M$15,0),TRUE)</f>
        <v>0</v>
      </c>
    </row>
    <row r="68" spans="2:4" ht="13.5">
      <c r="B68" s="197"/>
      <c r="C68" t="str">
        <f>'入力シート'!$L$15</f>
        <v>学年・男女・段</v>
      </c>
      <c r="D68">
        <f>VLOOKUP(B63,'入力シート'!$B$15:$N$60,MATCH(Sheet1!C68,'入力シート'!$B$15:$M$15,0),TRUE)</f>
      </c>
    </row>
    <row r="69" spans="2:4" ht="13.5">
      <c r="B69" s="197"/>
      <c r="C69" t="str">
        <f>'入力シート'!$M$15</f>
        <v>剣連登録番号
（既に登録してある場合のみ記入）</v>
      </c>
      <c r="D69">
        <f>VLOOKUP(B63,'入力シート'!$B$15:$N$60,MATCH(Sheet1!C69,'入力シート'!$B$15:$M$15,0),TRUE)</f>
        <v>0</v>
      </c>
    </row>
    <row r="70" spans="2:4" ht="13.5">
      <c r="B70" s="197">
        <v>3</v>
      </c>
      <c r="C70" t="str">
        <f>'入力シート'!$C$15</f>
        <v>生徒氏名</v>
      </c>
      <c r="D70">
        <f>VLOOKUP(B70,'入力シート'!$B$15:$N$60,MATCH(Sheet1!C70,'入力シート'!$B$15:$M$15,0),TRUE)</f>
        <v>0</v>
      </c>
    </row>
    <row r="71" spans="2:4" ht="13.5">
      <c r="B71" s="197"/>
      <c r="C71" t="str">
        <f>'入力シート'!$D$15</f>
        <v>フリガナ　　　　　　（半角ｶﾅ）</v>
      </c>
      <c r="D71">
        <f>VLOOKUP(B70,'入力シート'!$B$15:$N$60,MATCH(Sheet1!C71,'入力シート'!$B$15:$M$15,0),TRUE)</f>
        <v>0</v>
      </c>
    </row>
    <row r="72" spans="2:4" ht="13.5">
      <c r="B72" s="197"/>
      <c r="C72" t="str">
        <f>'入力シート'!$E$15</f>
        <v>〒
（半角数字）</v>
      </c>
      <c r="D72">
        <f>VLOOKUP(B70,'入力シート'!$B$15:$N$60,MATCH(Sheet1!C72,'入力シート'!$B$15:$M$15,0),TRUE)</f>
        <v>0</v>
      </c>
    </row>
    <row r="73" spans="2:4" ht="13.5">
      <c r="B73" s="197"/>
      <c r="C73" t="str">
        <f>'入力シート'!$F$15</f>
        <v>住所
（茨城県から入力）</v>
      </c>
      <c r="D73">
        <f>VLOOKUP(B70,'入力シート'!$B$15:$N$60,MATCH(Sheet1!C73,'入力シート'!$B$15:$M$15,0),TRUE)</f>
        <v>0</v>
      </c>
    </row>
    <row r="74" spans="2:4" ht="13.5">
      <c r="B74" s="197"/>
      <c r="C74" t="str">
        <f>'入力シート'!$G$15</f>
        <v>生年月日
（半角でＨ○．○．○と入力）</v>
      </c>
      <c r="D74">
        <f>VLOOKUP(B70,'入力シート'!$B$15:$N$60,MATCH(Sheet1!C74,'入力シート'!$B$15:$M$15,0),TRUE)</f>
        <v>0</v>
      </c>
    </row>
    <row r="75" spans="2:4" ht="13.5">
      <c r="B75" s="197"/>
      <c r="C75" t="str">
        <f>'入力シート'!$L$15</f>
        <v>学年・男女・段</v>
      </c>
      <c r="D75">
        <f>VLOOKUP(B70,'入力シート'!$B$15:$N$60,MATCH(Sheet1!C75,'入力シート'!$B$15:$M$15,0),TRUE)</f>
      </c>
    </row>
    <row r="76" spans="2:4" ht="13.5">
      <c r="B76" s="197"/>
      <c r="C76" t="str">
        <f>'入力シート'!$M$15</f>
        <v>剣連登録番号
（既に登録してある場合のみ記入）</v>
      </c>
      <c r="D76">
        <f>VLOOKUP(B70,'入力シート'!$B$15:$N$60,MATCH(Sheet1!C76,'入力シート'!$B$15:$M$15,0),TRUE)</f>
        <v>0</v>
      </c>
    </row>
    <row r="77" spans="2:4" ht="13.5">
      <c r="B77" s="197">
        <v>4</v>
      </c>
      <c r="C77" t="str">
        <f>'入力シート'!$C$15</f>
        <v>生徒氏名</v>
      </c>
      <c r="D77">
        <f>VLOOKUP(B77,'入力シート'!$B$15:$N$60,MATCH(Sheet1!C77,'入力シート'!$B$15:$M$15,0),TRUE)</f>
        <v>0</v>
      </c>
    </row>
    <row r="78" spans="2:4" ht="13.5">
      <c r="B78" s="197"/>
      <c r="C78" t="str">
        <f>'入力シート'!$D$15</f>
        <v>フリガナ　　　　　　（半角ｶﾅ）</v>
      </c>
      <c r="D78">
        <f>VLOOKUP(B77,'入力シート'!$B$15:$N$60,MATCH(Sheet1!C78,'入力シート'!$B$15:$M$15,0),TRUE)</f>
        <v>0</v>
      </c>
    </row>
    <row r="79" spans="2:4" ht="13.5">
      <c r="B79" s="197"/>
      <c r="C79" t="str">
        <f>'入力シート'!$E$15</f>
        <v>〒
（半角数字）</v>
      </c>
      <c r="D79">
        <f>VLOOKUP(B77,'入力シート'!$B$15:$N$60,MATCH(Sheet1!C79,'入力シート'!$B$15:$M$15,0),TRUE)</f>
        <v>0</v>
      </c>
    </row>
    <row r="80" spans="2:4" ht="13.5">
      <c r="B80" s="197"/>
      <c r="C80" t="str">
        <f>'入力シート'!$F$15</f>
        <v>住所
（茨城県から入力）</v>
      </c>
      <c r="D80">
        <f>VLOOKUP(B77,'入力シート'!$B$15:$N$60,MATCH(Sheet1!C80,'入力シート'!$B$15:$M$15,0),TRUE)</f>
        <v>0</v>
      </c>
    </row>
    <row r="81" spans="2:4" ht="13.5">
      <c r="B81" s="197"/>
      <c r="C81" t="str">
        <f>'入力シート'!$G$15</f>
        <v>生年月日
（半角でＨ○．○．○と入力）</v>
      </c>
      <c r="D81">
        <f>VLOOKUP(B77,'入力シート'!$B$15:$N$60,MATCH(Sheet1!C81,'入力シート'!$B$15:$M$15,0),TRUE)</f>
        <v>0</v>
      </c>
    </row>
    <row r="82" spans="2:4" ht="13.5">
      <c r="B82" s="197"/>
      <c r="C82" t="str">
        <f>'入力シート'!$L$15</f>
        <v>学年・男女・段</v>
      </c>
      <c r="D82">
        <f>VLOOKUP(B77,'入力シート'!$B$15:$N$60,MATCH(Sheet1!C82,'入力シート'!$B$15:$M$15,0),TRUE)</f>
      </c>
    </row>
    <row r="83" spans="2:4" ht="13.5">
      <c r="B83" s="197"/>
      <c r="C83" t="str">
        <f>'入力シート'!$M$15</f>
        <v>剣連登録番号
（既に登録してある場合のみ記入）</v>
      </c>
      <c r="D83">
        <f>VLOOKUP(B77,'入力シート'!$B$15:$N$60,MATCH(Sheet1!C83,'入力シート'!$B$15:$M$15,0),TRUE)</f>
        <v>0</v>
      </c>
    </row>
    <row r="84" spans="2:4" ht="13.5">
      <c r="B84" s="197">
        <v>5</v>
      </c>
      <c r="C84" t="str">
        <f>'入力シート'!$C$15</f>
        <v>生徒氏名</v>
      </c>
      <c r="D84">
        <f>VLOOKUP(B84,'入力シート'!$B$15:$N$60,MATCH(Sheet1!C84,'入力シート'!$B$15:$M$15,0),TRUE)</f>
        <v>0</v>
      </c>
    </row>
    <row r="85" spans="2:4" ht="13.5">
      <c r="B85" s="197"/>
      <c r="C85" t="str">
        <f>'入力シート'!$D$15</f>
        <v>フリガナ　　　　　　（半角ｶﾅ）</v>
      </c>
      <c r="D85">
        <f>VLOOKUP(B84,'入力シート'!$B$15:$N$60,MATCH(Sheet1!C85,'入力シート'!$B$15:$M$15,0),TRUE)</f>
        <v>0</v>
      </c>
    </row>
    <row r="86" spans="2:4" ht="13.5">
      <c r="B86" s="197"/>
      <c r="C86" t="str">
        <f>'入力シート'!$E$15</f>
        <v>〒
（半角数字）</v>
      </c>
      <c r="D86">
        <f>VLOOKUP(B84,'入力シート'!$B$15:$N$60,MATCH(Sheet1!C86,'入力シート'!$B$15:$M$15,0),TRUE)</f>
        <v>0</v>
      </c>
    </row>
    <row r="87" spans="2:4" ht="13.5">
      <c r="B87" s="197"/>
      <c r="C87" t="str">
        <f>'入力シート'!$F$15</f>
        <v>住所
（茨城県から入力）</v>
      </c>
      <c r="D87">
        <f>VLOOKUP(B84,'入力シート'!$B$15:$N$60,MATCH(Sheet1!C87,'入力シート'!$B$15:$M$15,0),TRUE)</f>
        <v>0</v>
      </c>
    </row>
    <row r="88" spans="2:4" ht="13.5">
      <c r="B88" s="197"/>
      <c r="C88" t="str">
        <f>'入力シート'!$G$15</f>
        <v>生年月日
（半角でＨ○．○．○と入力）</v>
      </c>
      <c r="D88">
        <f>VLOOKUP(B84,'入力シート'!$B$15:$N$60,MATCH(Sheet1!C88,'入力シート'!$B$15:$M$15,0),TRUE)</f>
        <v>0</v>
      </c>
    </row>
    <row r="89" spans="2:4" ht="13.5">
      <c r="B89" s="197"/>
      <c r="C89" t="str">
        <f>'入力シート'!$L$15</f>
        <v>学年・男女・段</v>
      </c>
      <c r="D89">
        <f>VLOOKUP(B84,'入力シート'!$B$15:$N$60,MATCH(Sheet1!C89,'入力シート'!$B$15:$M$15,0),TRUE)</f>
      </c>
    </row>
    <row r="90" spans="2:4" ht="13.5">
      <c r="B90" s="197"/>
      <c r="C90" t="str">
        <f>'入力シート'!$M$15</f>
        <v>剣連登録番号
（既に登録してある場合のみ記入）</v>
      </c>
      <c r="D90">
        <f>VLOOKUP(B84,'入力シート'!$B$15:$N$60,MATCH(Sheet1!C90,'入力シート'!$B$15:$M$15,0),TRUE)</f>
        <v>0</v>
      </c>
    </row>
    <row r="91" spans="2:4" ht="13.5">
      <c r="B91" s="197">
        <v>6</v>
      </c>
      <c r="C91" t="str">
        <f>'入力シート'!$C$15</f>
        <v>生徒氏名</v>
      </c>
      <c r="D91">
        <f>VLOOKUP(B91,'入力シート'!$B$15:$N$60,MATCH(Sheet1!C91,'入力シート'!$B$15:$M$15,0),TRUE)</f>
        <v>0</v>
      </c>
    </row>
    <row r="92" spans="2:4" ht="13.5">
      <c r="B92" s="197"/>
      <c r="C92" t="str">
        <f>'入力シート'!$D$15</f>
        <v>フリガナ　　　　　　（半角ｶﾅ）</v>
      </c>
      <c r="D92">
        <f>VLOOKUP(B91,'入力シート'!$B$15:$N$60,MATCH(Sheet1!C92,'入力シート'!$B$15:$M$15,0),TRUE)</f>
        <v>0</v>
      </c>
    </row>
    <row r="93" spans="2:4" ht="13.5">
      <c r="B93" s="197"/>
      <c r="C93" t="str">
        <f>'入力シート'!$E$15</f>
        <v>〒
（半角数字）</v>
      </c>
      <c r="D93">
        <f>VLOOKUP(B91,'入力シート'!$B$15:$N$60,MATCH(Sheet1!C93,'入力シート'!$B$15:$M$15,0),TRUE)</f>
        <v>0</v>
      </c>
    </row>
    <row r="94" spans="2:4" ht="13.5">
      <c r="B94" s="197"/>
      <c r="C94" t="str">
        <f>'入力シート'!$F$15</f>
        <v>住所
（茨城県から入力）</v>
      </c>
      <c r="D94">
        <f>VLOOKUP(B91,'入力シート'!$B$15:$N$60,MATCH(Sheet1!C94,'入力シート'!$B$15:$M$15,0),TRUE)</f>
        <v>0</v>
      </c>
    </row>
    <row r="95" spans="2:4" ht="13.5">
      <c r="B95" s="197"/>
      <c r="C95" t="str">
        <f>'入力シート'!$G$15</f>
        <v>生年月日
（半角でＨ○．○．○と入力）</v>
      </c>
      <c r="D95">
        <f>VLOOKUP(B91,'入力シート'!$B$15:$N$60,MATCH(Sheet1!C95,'入力シート'!$B$15:$M$15,0),TRUE)</f>
        <v>0</v>
      </c>
    </row>
    <row r="96" spans="2:4" ht="13.5">
      <c r="B96" s="197"/>
      <c r="C96" t="str">
        <f>'入力シート'!$L$15</f>
        <v>学年・男女・段</v>
      </c>
      <c r="D96">
        <f>VLOOKUP(B91,'入力シート'!$B$15:$N$60,MATCH(Sheet1!C96,'入力シート'!$B$15:$M$15,0),TRUE)</f>
      </c>
    </row>
    <row r="97" spans="2:4" ht="13.5">
      <c r="B97" s="197"/>
      <c r="C97" t="str">
        <f>'入力シート'!$M$15</f>
        <v>剣連登録番号
（既に登録してある場合のみ記入）</v>
      </c>
      <c r="D97">
        <f>VLOOKUP(B91,'入力シート'!$B$15:$N$60,MATCH(Sheet1!C97,'入力シート'!$B$15:$M$15,0),TRUE)</f>
        <v>0</v>
      </c>
    </row>
    <row r="98" spans="2:4" ht="13.5">
      <c r="B98" s="197">
        <v>7</v>
      </c>
      <c r="C98" t="str">
        <f>'入力シート'!$C$15</f>
        <v>生徒氏名</v>
      </c>
      <c r="D98">
        <f>VLOOKUP(B98,'入力シート'!$B$15:$N$60,MATCH(Sheet1!C98,'入力シート'!$B$15:$M$15,0),TRUE)</f>
        <v>0</v>
      </c>
    </row>
    <row r="99" spans="2:4" ht="13.5">
      <c r="B99" s="197"/>
      <c r="C99" t="str">
        <f>'入力シート'!$D$15</f>
        <v>フリガナ　　　　　　（半角ｶﾅ）</v>
      </c>
      <c r="D99">
        <f>VLOOKUP(B98,'入力シート'!$B$15:$N$60,MATCH(Sheet1!C99,'入力シート'!$B$15:$M$15,0),TRUE)</f>
        <v>0</v>
      </c>
    </row>
    <row r="100" spans="2:4" ht="13.5">
      <c r="B100" s="197"/>
      <c r="C100" t="str">
        <f>'入力シート'!$E$15</f>
        <v>〒
（半角数字）</v>
      </c>
      <c r="D100">
        <f>VLOOKUP(B98,'入力シート'!$B$15:$N$60,MATCH(Sheet1!C100,'入力シート'!$B$15:$M$15,0),TRUE)</f>
        <v>0</v>
      </c>
    </row>
    <row r="101" spans="2:4" ht="13.5">
      <c r="B101" s="197"/>
      <c r="C101" t="str">
        <f>'入力シート'!$F$15</f>
        <v>住所
（茨城県から入力）</v>
      </c>
      <c r="D101">
        <f>VLOOKUP(B98,'入力シート'!$B$15:$N$60,MATCH(Sheet1!C101,'入力シート'!$B$15:$M$15,0),TRUE)</f>
        <v>0</v>
      </c>
    </row>
    <row r="102" spans="2:4" ht="13.5">
      <c r="B102" s="197"/>
      <c r="C102" t="str">
        <f>'入力シート'!$G$15</f>
        <v>生年月日
（半角でＨ○．○．○と入力）</v>
      </c>
      <c r="D102">
        <f>VLOOKUP(B98,'入力シート'!$B$15:$N$60,MATCH(Sheet1!C102,'入力シート'!$B$15:$M$15,0),TRUE)</f>
        <v>0</v>
      </c>
    </row>
    <row r="103" spans="2:4" ht="13.5">
      <c r="B103" s="197"/>
      <c r="C103" t="str">
        <f>'入力シート'!$L$15</f>
        <v>学年・男女・段</v>
      </c>
      <c r="D103">
        <f>VLOOKUP(B98,'入力シート'!$B$15:$N$60,MATCH(Sheet1!C103,'入力シート'!$B$15:$M$15,0),TRUE)</f>
      </c>
    </row>
    <row r="104" spans="2:4" ht="13.5">
      <c r="B104" s="197"/>
      <c r="C104" t="str">
        <f>'入力シート'!$M$15</f>
        <v>剣連登録番号
（既に登録してある場合のみ記入）</v>
      </c>
      <c r="D104">
        <f>VLOOKUP(B98,'入力シート'!$B$15:$N$60,MATCH(Sheet1!C104,'入力シート'!$B$15:$M$15,0),TRUE)</f>
        <v>0</v>
      </c>
    </row>
    <row r="105" spans="2:4" ht="13.5">
      <c r="B105" s="197">
        <v>8</v>
      </c>
      <c r="C105" t="str">
        <f>'入力シート'!$C$15</f>
        <v>生徒氏名</v>
      </c>
      <c r="D105">
        <f>VLOOKUP(B105,'入力シート'!$B$15:$N$60,MATCH(Sheet1!C105,'入力シート'!$B$15:$M$15,0),TRUE)</f>
        <v>0</v>
      </c>
    </row>
    <row r="106" spans="2:4" ht="13.5">
      <c r="B106" s="197"/>
      <c r="C106" t="str">
        <f>'入力シート'!$D$15</f>
        <v>フリガナ　　　　　　（半角ｶﾅ）</v>
      </c>
      <c r="D106">
        <f>VLOOKUP(B105,'入力シート'!$B$15:$N$60,MATCH(Sheet1!C106,'入力シート'!$B$15:$M$15,0),TRUE)</f>
        <v>0</v>
      </c>
    </row>
    <row r="107" spans="2:4" ht="13.5">
      <c r="B107" s="197"/>
      <c r="C107" t="str">
        <f>'入力シート'!$E$15</f>
        <v>〒
（半角数字）</v>
      </c>
      <c r="D107">
        <f>VLOOKUP(B105,'入力シート'!$B$15:$N$60,MATCH(Sheet1!C107,'入力シート'!$B$15:$M$15,0),TRUE)</f>
        <v>0</v>
      </c>
    </row>
    <row r="108" spans="2:4" ht="13.5">
      <c r="B108" s="197"/>
      <c r="C108" t="str">
        <f>'入力シート'!$F$15</f>
        <v>住所
（茨城県から入力）</v>
      </c>
      <c r="D108">
        <f>VLOOKUP(B105,'入力シート'!$B$15:$N$60,MATCH(Sheet1!C108,'入力シート'!$B$15:$M$15,0),TRUE)</f>
        <v>0</v>
      </c>
    </row>
    <row r="109" spans="2:4" ht="13.5">
      <c r="B109" s="197"/>
      <c r="C109" t="str">
        <f>'入力シート'!$G$15</f>
        <v>生年月日
（半角でＨ○．○．○と入力）</v>
      </c>
      <c r="D109">
        <f>VLOOKUP(B105,'入力シート'!$B$15:$N$60,MATCH(Sheet1!C109,'入力シート'!$B$15:$M$15,0),TRUE)</f>
        <v>0</v>
      </c>
    </row>
    <row r="110" spans="2:4" ht="13.5">
      <c r="B110" s="197"/>
      <c r="C110" t="str">
        <f>'入力シート'!$L$15</f>
        <v>学年・男女・段</v>
      </c>
      <c r="D110">
        <f>VLOOKUP(B105,'入力シート'!$B$15:$N$60,MATCH(Sheet1!C110,'入力シート'!$B$15:$M$15,0),TRUE)</f>
      </c>
    </row>
    <row r="111" spans="2:4" ht="13.5">
      <c r="B111" s="197"/>
      <c r="C111" t="str">
        <f>'入力シート'!$M$15</f>
        <v>剣連登録番号
（既に登録してある場合のみ記入）</v>
      </c>
      <c r="D111">
        <f>VLOOKUP(B105,'入力シート'!$B$15:$N$60,MATCH(Sheet1!C111,'入力シート'!$B$15:$M$15,0),TRUE)</f>
        <v>0</v>
      </c>
    </row>
    <row r="112" spans="2:4" ht="13.5">
      <c r="B112" s="197">
        <v>9</v>
      </c>
      <c r="C112" t="str">
        <f>'入力シート'!$C$15</f>
        <v>生徒氏名</v>
      </c>
      <c r="D112">
        <f>VLOOKUP(B112,'入力シート'!$B$15:$N$60,MATCH(Sheet1!C112,'入力シート'!$B$15:$M$15,0),TRUE)</f>
        <v>0</v>
      </c>
    </row>
    <row r="113" spans="2:4" ht="13.5">
      <c r="B113" s="197"/>
      <c r="C113" t="str">
        <f>'入力シート'!$D$15</f>
        <v>フリガナ　　　　　　（半角ｶﾅ）</v>
      </c>
      <c r="D113">
        <f>VLOOKUP(B112,'入力シート'!$B$15:$N$60,MATCH(Sheet1!C113,'入力シート'!$B$15:$M$15,0),TRUE)</f>
        <v>0</v>
      </c>
    </row>
    <row r="114" spans="2:4" ht="13.5">
      <c r="B114" s="197"/>
      <c r="C114" t="str">
        <f>'入力シート'!$E$15</f>
        <v>〒
（半角数字）</v>
      </c>
      <c r="D114">
        <f>VLOOKUP(B112,'入力シート'!$B$15:$N$60,MATCH(Sheet1!C114,'入力シート'!$B$15:$M$15,0),TRUE)</f>
        <v>0</v>
      </c>
    </row>
    <row r="115" spans="2:4" ht="13.5">
      <c r="B115" s="197"/>
      <c r="C115" t="str">
        <f>'入力シート'!$F$15</f>
        <v>住所
（茨城県から入力）</v>
      </c>
      <c r="D115">
        <f>VLOOKUP(B112,'入力シート'!$B$15:$N$60,MATCH(Sheet1!C115,'入力シート'!$B$15:$M$15,0),TRUE)</f>
        <v>0</v>
      </c>
    </row>
    <row r="116" spans="2:4" ht="13.5">
      <c r="B116" s="197"/>
      <c r="C116" t="str">
        <f>'入力シート'!$G$15</f>
        <v>生年月日
（半角でＨ○．○．○と入力）</v>
      </c>
      <c r="D116">
        <f>VLOOKUP(B112,'入力シート'!$B$15:$N$60,MATCH(Sheet1!C116,'入力シート'!$B$15:$M$15,0),TRUE)</f>
        <v>0</v>
      </c>
    </row>
    <row r="117" spans="2:4" ht="13.5">
      <c r="B117" s="197"/>
      <c r="C117" t="str">
        <f>'入力シート'!$L$15</f>
        <v>学年・男女・段</v>
      </c>
      <c r="D117">
        <f>VLOOKUP(B112,'入力シート'!$B$15:$N$60,MATCH(Sheet1!C117,'入力シート'!$B$15:$M$15,0),TRUE)</f>
      </c>
    </row>
    <row r="118" spans="2:4" ht="13.5">
      <c r="B118" s="197"/>
      <c r="C118" t="str">
        <f>'入力シート'!$M$15</f>
        <v>剣連登録番号
（既に登録してある場合のみ記入）</v>
      </c>
      <c r="D118">
        <f>VLOOKUP(B112,'入力シート'!$B$15:$N$60,MATCH(Sheet1!C118,'入力シート'!$B$15:$M$15,0),TRUE)</f>
        <v>0</v>
      </c>
    </row>
    <row r="119" spans="2:4" ht="13.5">
      <c r="B119" s="197">
        <v>10</v>
      </c>
      <c r="C119" t="str">
        <f>'入力シート'!$C$15</f>
        <v>生徒氏名</v>
      </c>
      <c r="D119">
        <f>VLOOKUP(B119,'入力シート'!$B$15:$N$60,MATCH(Sheet1!C119,'入力シート'!$B$15:$M$15,0),TRUE)</f>
        <v>0</v>
      </c>
    </row>
    <row r="120" spans="2:4" ht="13.5">
      <c r="B120" s="197"/>
      <c r="C120" t="str">
        <f>'入力シート'!$D$15</f>
        <v>フリガナ　　　　　　（半角ｶﾅ）</v>
      </c>
      <c r="D120">
        <f>VLOOKUP(B119,'入力シート'!$B$15:$N$60,MATCH(Sheet1!C120,'入力シート'!$B$15:$M$15,0),TRUE)</f>
        <v>0</v>
      </c>
    </row>
    <row r="121" spans="2:4" ht="13.5">
      <c r="B121" s="197"/>
      <c r="C121" t="str">
        <f>'入力シート'!$E$15</f>
        <v>〒
（半角数字）</v>
      </c>
      <c r="D121">
        <f>VLOOKUP(B119,'入力シート'!$B$15:$N$60,MATCH(Sheet1!C121,'入力シート'!$B$15:$M$15,0),TRUE)</f>
        <v>0</v>
      </c>
    </row>
    <row r="122" spans="2:4" ht="13.5">
      <c r="B122" s="197"/>
      <c r="C122" t="str">
        <f>'入力シート'!$F$15</f>
        <v>住所
（茨城県から入力）</v>
      </c>
      <c r="D122">
        <f>VLOOKUP(B119,'入力シート'!$B$15:$N$60,MATCH(Sheet1!C122,'入力シート'!$B$15:$M$15,0),TRUE)</f>
        <v>0</v>
      </c>
    </row>
    <row r="123" spans="2:4" ht="13.5">
      <c r="B123" s="197"/>
      <c r="C123" t="str">
        <f>'入力シート'!$G$15</f>
        <v>生年月日
（半角でＨ○．○．○と入力）</v>
      </c>
      <c r="D123">
        <f>VLOOKUP(B119,'入力シート'!$B$15:$N$60,MATCH(Sheet1!C123,'入力シート'!$B$15:$M$15,0),TRUE)</f>
        <v>0</v>
      </c>
    </row>
    <row r="124" spans="2:4" ht="13.5">
      <c r="B124" s="197"/>
      <c r="C124" t="str">
        <f>'入力シート'!$L$15</f>
        <v>学年・男女・段</v>
      </c>
      <c r="D124">
        <f>VLOOKUP(B119,'入力シート'!$B$15:$N$60,MATCH(Sheet1!C124,'入力シート'!$B$15:$M$15,0),TRUE)</f>
      </c>
    </row>
    <row r="125" spans="2:4" ht="13.5">
      <c r="B125" s="197"/>
      <c r="C125" t="str">
        <f>'入力シート'!$M$15</f>
        <v>剣連登録番号
（既に登録してある場合のみ記入）</v>
      </c>
      <c r="D125">
        <f>VLOOKUP(B119,'入力シート'!$B$15:$N$60,MATCH(Sheet1!C125,'入力シート'!$B$15:$M$15,0),TRUE)</f>
        <v>0</v>
      </c>
    </row>
    <row r="126" spans="2:4" ht="13.5">
      <c r="B126" s="197">
        <v>11</v>
      </c>
      <c r="C126" t="str">
        <f>'入力シート'!$C$15</f>
        <v>生徒氏名</v>
      </c>
      <c r="D126">
        <f>VLOOKUP(B126,'入力シート'!$B$15:$N$60,MATCH(Sheet1!C126,'入力シート'!$B$15:$M$15,0),TRUE)</f>
        <v>0</v>
      </c>
    </row>
    <row r="127" spans="2:4" ht="13.5">
      <c r="B127" s="197"/>
      <c r="C127" t="str">
        <f>'入力シート'!$D$15</f>
        <v>フリガナ　　　　　　（半角ｶﾅ）</v>
      </c>
      <c r="D127">
        <f>VLOOKUP(B126,'入力シート'!$B$15:$N$60,MATCH(Sheet1!C127,'入力シート'!$B$15:$M$15,0),TRUE)</f>
        <v>0</v>
      </c>
    </row>
    <row r="128" spans="2:4" ht="13.5">
      <c r="B128" s="197"/>
      <c r="C128" t="str">
        <f>'入力シート'!$E$15</f>
        <v>〒
（半角数字）</v>
      </c>
      <c r="D128">
        <f>VLOOKUP(B126,'入力シート'!$B$15:$N$60,MATCH(Sheet1!C128,'入力シート'!$B$15:$M$15,0),TRUE)</f>
        <v>0</v>
      </c>
    </row>
    <row r="129" spans="2:4" ht="13.5">
      <c r="B129" s="197"/>
      <c r="C129" t="str">
        <f>'入力シート'!$F$15</f>
        <v>住所
（茨城県から入力）</v>
      </c>
      <c r="D129">
        <f>VLOOKUP(B126,'入力シート'!$B$15:$N$60,MATCH(Sheet1!C129,'入力シート'!$B$15:$M$15,0),TRUE)</f>
        <v>0</v>
      </c>
    </row>
    <row r="130" spans="2:4" ht="13.5">
      <c r="B130" s="197"/>
      <c r="C130" t="str">
        <f>'入力シート'!$G$15</f>
        <v>生年月日
（半角でＨ○．○．○と入力）</v>
      </c>
      <c r="D130">
        <f>VLOOKUP(B126,'入力シート'!$B$15:$N$60,MATCH(Sheet1!C130,'入力シート'!$B$15:$M$15,0),TRUE)</f>
        <v>0</v>
      </c>
    </row>
    <row r="131" spans="2:4" ht="13.5">
      <c r="B131" s="197"/>
      <c r="C131" t="str">
        <f>'入力シート'!$L$15</f>
        <v>学年・男女・段</v>
      </c>
      <c r="D131">
        <f>VLOOKUP(B126,'入力シート'!$B$15:$N$60,MATCH(Sheet1!C131,'入力シート'!$B$15:$M$15,0),TRUE)</f>
      </c>
    </row>
    <row r="132" spans="2:4" ht="13.5">
      <c r="B132" s="197"/>
      <c r="C132" t="str">
        <f>'入力シート'!$M$15</f>
        <v>剣連登録番号
（既に登録してある場合のみ記入）</v>
      </c>
      <c r="D132">
        <f>VLOOKUP(B126,'入力シート'!$B$15:$N$60,MATCH(Sheet1!C132,'入力シート'!$B$15:$M$15,0),TRUE)</f>
        <v>0</v>
      </c>
    </row>
    <row r="133" spans="2:4" ht="13.5">
      <c r="B133" s="197">
        <v>12</v>
      </c>
      <c r="C133" t="str">
        <f>'入力シート'!$C$15</f>
        <v>生徒氏名</v>
      </c>
      <c r="D133">
        <f>VLOOKUP(B133,'入力シート'!$B$15:$N$60,MATCH(Sheet1!C133,'入力シート'!$B$15:$M$15,0),TRUE)</f>
        <v>0</v>
      </c>
    </row>
    <row r="134" spans="2:4" ht="13.5">
      <c r="B134" s="197"/>
      <c r="C134" t="str">
        <f>'入力シート'!$D$15</f>
        <v>フリガナ　　　　　　（半角ｶﾅ）</v>
      </c>
      <c r="D134">
        <f>VLOOKUP(B133,'入力シート'!$B$15:$N$60,MATCH(Sheet1!C134,'入力シート'!$B$15:$M$15,0),TRUE)</f>
        <v>0</v>
      </c>
    </row>
    <row r="135" spans="2:4" ht="13.5">
      <c r="B135" s="197"/>
      <c r="C135" t="str">
        <f>'入力シート'!$E$15</f>
        <v>〒
（半角数字）</v>
      </c>
      <c r="D135">
        <f>VLOOKUP(B133,'入力シート'!$B$15:$N$60,MATCH(Sheet1!C135,'入力シート'!$B$15:$M$15,0),TRUE)</f>
        <v>0</v>
      </c>
    </row>
    <row r="136" spans="2:4" ht="13.5">
      <c r="B136" s="197"/>
      <c r="C136" t="str">
        <f>'入力シート'!$F$15</f>
        <v>住所
（茨城県から入力）</v>
      </c>
      <c r="D136">
        <f>VLOOKUP(B133,'入力シート'!$B$15:$N$60,MATCH(Sheet1!C136,'入力シート'!$B$15:$M$15,0),TRUE)</f>
        <v>0</v>
      </c>
    </row>
    <row r="137" spans="2:4" ht="13.5">
      <c r="B137" s="197"/>
      <c r="C137" t="str">
        <f>'入力シート'!$G$15</f>
        <v>生年月日
（半角でＨ○．○．○と入力）</v>
      </c>
      <c r="D137">
        <f>VLOOKUP(B133,'入力シート'!$B$15:$N$60,MATCH(Sheet1!C137,'入力シート'!$B$15:$M$15,0),TRUE)</f>
        <v>0</v>
      </c>
    </row>
    <row r="138" spans="2:4" ht="13.5">
      <c r="B138" s="197"/>
      <c r="C138" t="str">
        <f>'入力シート'!$L$15</f>
        <v>学年・男女・段</v>
      </c>
      <c r="D138">
        <f>VLOOKUP(B133,'入力シート'!$B$15:$N$60,MATCH(Sheet1!C138,'入力シート'!$B$15:$M$15,0),TRUE)</f>
      </c>
    </row>
    <row r="139" spans="2:4" ht="13.5">
      <c r="B139" s="197"/>
      <c r="C139" t="str">
        <f>'入力シート'!$M$15</f>
        <v>剣連登録番号
（既に登録してある場合のみ記入）</v>
      </c>
      <c r="D139">
        <f>VLOOKUP(B133,'入力シート'!$B$15:$N$60,MATCH(Sheet1!C139,'入力シート'!$B$15:$M$15,0),TRUE)</f>
        <v>0</v>
      </c>
    </row>
    <row r="140" spans="2:4" ht="13.5">
      <c r="B140" s="197">
        <v>13</v>
      </c>
      <c r="C140" t="str">
        <f>'入力シート'!$C$15</f>
        <v>生徒氏名</v>
      </c>
      <c r="D140">
        <f>VLOOKUP(B140,'入力シート'!$B$15:$N$60,MATCH(Sheet1!C140,'入力シート'!$B$15:$M$15,0),TRUE)</f>
        <v>0</v>
      </c>
    </row>
    <row r="141" spans="2:4" ht="13.5">
      <c r="B141" s="197"/>
      <c r="C141" t="str">
        <f>'入力シート'!$D$15</f>
        <v>フリガナ　　　　　　（半角ｶﾅ）</v>
      </c>
      <c r="D141">
        <f>VLOOKUP(B140,'入力シート'!$B$15:$N$60,MATCH(Sheet1!C141,'入力シート'!$B$15:$M$15,0),TRUE)</f>
        <v>0</v>
      </c>
    </row>
    <row r="142" spans="2:4" ht="13.5">
      <c r="B142" s="197"/>
      <c r="C142" t="str">
        <f>'入力シート'!$E$15</f>
        <v>〒
（半角数字）</v>
      </c>
      <c r="D142">
        <f>VLOOKUP(B140,'入力シート'!$B$15:$N$60,MATCH(Sheet1!C142,'入力シート'!$B$15:$M$15,0),TRUE)</f>
        <v>0</v>
      </c>
    </row>
    <row r="143" spans="2:4" ht="13.5">
      <c r="B143" s="197"/>
      <c r="C143" t="str">
        <f>'入力シート'!$F$15</f>
        <v>住所
（茨城県から入力）</v>
      </c>
      <c r="D143">
        <f>VLOOKUP(B140,'入力シート'!$B$15:$N$60,MATCH(Sheet1!C143,'入力シート'!$B$15:$M$15,0),TRUE)</f>
        <v>0</v>
      </c>
    </row>
    <row r="144" spans="2:4" ht="13.5">
      <c r="B144" s="197"/>
      <c r="C144" t="str">
        <f>'入力シート'!$G$15</f>
        <v>生年月日
（半角でＨ○．○．○と入力）</v>
      </c>
      <c r="D144">
        <f>VLOOKUP(B140,'入力シート'!$B$15:$N$60,MATCH(Sheet1!C144,'入力シート'!$B$15:$M$15,0),TRUE)</f>
        <v>0</v>
      </c>
    </row>
    <row r="145" spans="2:4" ht="13.5">
      <c r="B145" s="197"/>
      <c r="C145" t="str">
        <f>'入力シート'!$L$15</f>
        <v>学年・男女・段</v>
      </c>
      <c r="D145">
        <f>VLOOKUP(B140,'入力シート'!$B$15:$N$60,MATCH(Sheet1!C145,'入力シート'!$B$15:$M$15,0),TRUE)</f>
      </c>
    </row>
    <row r="146" spans="2:4" ht="13.5">
      <c r="B146" s="197"/>
      <c r="C146" t="str">
        <f>'入力シート'!$M$15</f>
        <v>剣連登録番号
（既に登録してある場合のみ記入）</v>
      </c>
      <c r="D146">
        <f>VLOOKUP(B140,'入力シート'!$B$15:$N$60,MATCH(Sheet1!C146,'入力シート'!$B$15:$M$15,0),TRUE)</f>
        <v>0</v>
      </c>
    </row>
    <row r="147" spans="2:4" ht="13.5">
      <c r="B147" s="197">
        <v>14</v>
      </c>
      <c r="C147" t="str">
        <f>'入力シート'!$C$15</f>
        <v>生徒氏名</v>
      </c>
      <c r="D147">
        <f>VLOOKUP(B147,'入力シート'!$B$15:$N$60,MATCH(Sheet1!C147,'入力シート'!$B$15:$M$15,0),TRUE)</f>
        <v>0</v>
      </c>
    </row>
    <row r="148" spans="2:4" ht="13.5">
      <c r="B148" s="197"/>
      <c r="C148" t="str">
        <f>'入力シート'!$D$15</f>
        <v>フリガナ　　　　　　（半角ｶﾅ）</v>
      </c>
      <c r="D148">
        <f>VLOOKUP(B147,'入力シート'!$B$15:$N$60,MATCH(Sheet1!C148,'入力シート'!$B$15:$M$15,0),TRUE)</f>
        <v>0</v>
      </c>
    </row>
    <row r="149" spans="2:4" ht="13.5">
      <c r="B149" s="197"/>
      <c r="C149" t="str">
        <f>'入力シート'!$E$15</f>
        <v>〒
（半角数字）</v>
      </c>
      <c r="D149">
        <f>VLOOKUP(B147,'入力シート'!$B$15:$N$60,MATCH(Sheet1!C149,'入力シート'!$B$15:$M$15,0),TRUE)</f>
        <v>0</v>
      </c>
    </row>
    <row r="150" spans="2:4" ht="13.5">
      <c r="B150" s="197"/>
      <c r="C150" t="str">
        <f>'入力シート'!$F$15</f>
        <v>住所
（茨城県から入力）</v>
      </c>
      <c r="D150">
        <f>VLOOKUP(B147,'入力シート'!$B$15:$N$60,MATCH(Sheet1!C150,'入力シート'!$B$15:$M$15,0),TRUE)</f>
        <v>0</v>
      </c>
    </row>
    <row r="151" spans="2:4" ht="13.5">
      <c r="B151" s="197"/>
      <c r="C151" t="str">
        <f>'入力シート'!$G$15</f>
        <v>生年月日
（半角でＨ○．○．○と入力）</v>
      </c>
      <c r="D151">
        <f>VLOOKUP(B147,'入力シート'!$B$15:$N$60,MATCH(Sheet1!C151,'入力シート'!$B$15:$M$15,0),TRUE)</f>
        <v>0</v>
      </c>
    </row>
    <row r="152" spans="2:4" ht="13.5">
      <c r="B152" s="197"/>
      <c r="C152" t="str">
        <f>'入力シート'!$L$15</f>
        <v>学年・男女・段</v>
      </c>
      <c r="D152">
        <f>VLOOKUP(B147,'入力シート'!$B$15:$N$60,MATCH(Sheet1!C152,'入力シート'!$B$15:$M$15,0),TRUE)</f>
      </c>
    </row>
    <row r="153" spans="2:4" ht="13.5">
      <c r="B153" s="197"/>
      <c r="C153" t="str">
        <f>'入力シート'!$M$15</f>
        <v>剣連登録番号
（既に登録してある場合のみ記入）</v>
      </c>
      <c r="D153">
        <f>VLOOKUP(B147,'入力シート'!$B$15:$N$60,MATCH(Sheet1!C153,'入力シート'!$B$15:$M$15,0),TRUE)</f>
        <v>0</v>
      </c>
    </row>
    <row r="154" spans="2:4" ht="13.5">
      <c r="B154" s="197">
        <v>15</v>
      </c>
      <c r="C154" t="str">
        <f>'入力シート'!$C$15</f>
        <v>生徒氏名</v>
      </c>
      <c r="D154">
        <f>VLOOKUP(B154,'入力シート'!$B$15:$N$60,MATCH(Sheet1!C154,'入力シート'!$B$15:$M$15,0),TRUE)</f>
        <v>0</v>
      </c>
    </row>
    <row r="155" spans="2:4" ht="13.5">
      <c r="B155" s="197"/>
      <c r="C155" t="str">
        <f>'入力シート'!$D$15</f>
        <v>フリガナ　　　　　　（半角ｶﾅ）</v>
      </c>
      <c r="D155">
        <f>VLOOKUP(B154,'入力シート'!$B$15:$N$60,MATCH(Sheet1!C155,'入力シート'!$B$15:$M$15,0),TRUE)</f>
        <v>0</v>
      </c>
    </row>
    <row r="156" spans="2:4" ht="13.5">
      <c r="B156" s="197"/>
      <c r="C156" t="str">
        <f>'入力シート'!$E$15</f>
        <v>〒
（半角数字）</v>
      </c>
      <c r="D156">
        <f>VLOOKUP(B154,'入力シート'!$B$15:$N$60,MATCH(Sheet1!C156,'入力シート'!$B$15:$M$15,0),TRUE)</f>
        <v>0</v>
      </c>
    </row>
    <row r="157" spans="2:4" ht="13.5">
      <c r="B157" s="197"/>
      <c r="C157" t="str">
        <f>'入力シート'!$F$15</f>
        <v>住所
（茨城県から入力）</v>
      </c>
      <c r="D157">
        <f>VLOOKUP(B154,'入力シート'!$B$15:$N$60,MATCH(Sheet1!C157,'入力シート'!$B$15:$M$15,0),TRUE)</f>
        <v>0</v>
      </c>
    </row>
    <row r="158" spans="2:4" ht="13.5">
      <c r="B158" s="197"/>
      <c r="C158" t="str">
        <f>'入力シート'!$G$15</f>
        <v>生年月日
（半角でＨ○．○．○と入力）</v>
      </c>
      <c r="D158">
        <f>VLOOKUP(B154,'入力シート'!$B$15:$N$60,MATCH(Sheet1!C158,'入力シート'!$B$15:$M$15,0),TRUE)</f>
        <v>0</v>
      </c>
    </row>
    <row r="159" spans="2:4" ht="13.5">
      <c r="B159" s="197"/>
      <c r="C159" t="str">
        <f>'入力シート'!$L$15</f>
        <v>学年・男女・段</v>
      </c>
      <c r="D159">
        <f>VLOOKUP(B154,'入力シート'!$B$15:$N$60,MATCH(Sheet1!C159,'入力シート'!$B$15:$M$15,0),TRUE)</f>
      </c>
    </row>
    <row r="160" spans="2:4" ht="13.5">
      <c r="B160" s="197"/>
      <c r="C160" t="str">
        <f>'入力シート'!$M$15</f>
        <v>剣連登録番号
（既に登録してある場合のみ記入）</v>
      </c>
      <c r="D160">
        <f>VLOOKUP(B154,'入力シート'!$B$15:$N$60,MATCH(Sheet1!C160,'入力シート'!$B$15:$M$15,0),TRUE)</f>
        <v>0</v>
      </c>
    </row>
    <row r="161" spans="2:4" ht="13.5">
      <c r="B161" s="197">
        <v>16</v>
      </c>
      <c r="C161" t="str">
        <f>'入力シート'!$C$15</f>
        <v>生徒氏名</v>
      </c>
      <c r="D161">
        <f>VLOOKUP(B161,'入力シート'!$B$15:$N$60,MATCH(Sheet1!C161,'入力シート'!$B$15:$M$15,0),TRUE)</f>
        <v>0</v>
      </c>
    </row>
    <row r="162" spans="2:4" ht="13.5">
      <c r="B162" s="197"/>
      <c r="C162" t="str">
        <f>'入力シート'!$D$15</f>
        <v>フリガナ　　　　　　（半角ｶﾅ）</v>
      </c>
      <c r="D162">
        <f>VLOOKUP(B161,'入力シート'!$B$15:$N$60,MATCH(Sheet1!C162,'入力シート'!$B$15:$M$15,0),TRUE)</f>
        <v>0</v>
      </c>
    </row>
    <row r="163" spans="2:4" ht="13.5">
      <c r="B163" s="197"/>
      <c r="C163" t="str">
        <f>'入力シート'!$E$15</f>
        <v>〒
（半角数字）</v>
      </c>
      <c r="D163">
        <f>VLOOKUP(B161,'入力シート'!$B$15:$N$60,MATCH(Sheet1!C163,'入力シート'!$B$15:$M$15,0),TRUE)</f>
        <v>0</v>
      </c>
    </row>
    <row r="164" spans="2:4" ht="13.5">
      <c r="B164" s="197"/>
      <c r="C164" t="str">
        <f>'入力シート'!$F$15</f>
        <v>住所
（茨城県から入力）</v>
      </c>
      <c r="D164">
        <f>VLOOKUP(B161,'入力シート'!$B$15:$N$60,MATCH(Sheet1!C164,'入力シート'!$B$15:$M$15,0),TRUE)</f>
        <v>0</v>
      </c>
    </row>
    <row r="165" spans="2:4" ht="13.5">
      <c r="B165" s="197"/>
      <c r="C165" t="str">
        <f>'入力シート'!$G$15</f>
        <v>生年月日
（半角でＨ○．○．○と入力）</v>
      </c>
      <c r="D165">
        <f>VLOOKUP(B161,'入力シート'!$B$15:$N$60,MATCH(Sheet1!C165,'入力シート'!$B$15:$M$15,0),TRUE)</f>
        <v>0</v>
      </c>
    </row>
    <row r="166" spans="2:4" ht="13.5">
      <c r="B166" s="197"/>
      <c r="C166" t="str">
        <f>'入力シート'!$L$15</f>
        <v>学年・男女・段</v>
      </c>
      <c r="D166">
        <f>VLOOKUP(B161,'入力シート'!$B$15:$N$60,MATCH(Sheet1!C166,'入力シート'!$B$15:$M$15,0),TRUE)</f>
      </c>
    </row>
    <row r="167" spans="2:4" ht="13.5">
      <c r="B167" s="197"/>
      <c r="C167" t="str">
        <f>'入力シート'!$M$15</f>
        <v>剣連登録番号
（既に登録してある場合のみ記入）</v>
      </c>
      <c r="D167">
        <f>VLOOKUP(B161,'入力シート'!$B$15:$N$60,MATCH(Sheet1!C167,'入力シート'!$B$15:$M$15,0),TRUE)</f>
        <v>0</v>
      </c>
    </row>
    <row r="168" spans="2:4" ht="13.5">
      <c r="B168" s="197">
        <v>17</v>
      </c>
      <c r="C168" t="str">
        <f>'入力シート'!$C$15</f>
        <v>生徒氏名</v>
      </c>
      <c r="D168">
        <f>VLOOKUP(B168,'入力シート'!$B$15:$N$60,MATCH(Sheet1!C168,'入力シート'!$B$15:$M$15,0),TRUE)</f>
        <v>0</v>
      </c>
    </row>
    <row r="169" spans="2:4" ht="13.5">
      <c r="B169" s="197"/>
      <c r="C169" t="str">
        <f>'入力シート'!$D$15</f>
        <v>フリガナ　　　　　　（半角ｶﾅ）</v>
      </c>
      <c r="D169">
        <f>VLOOKUP(B168,'入力シート'!$B$15:$N$60,MATCH(Sheet1!C169,'入力シート'!$B$15:$M$15,0),TRUE)</f>
        <v>0</v>
      </c>
    </row>
    <row r="170" spans="2:4" ht="13.5">
      <c r="B170" s="197"/>
      <c r="C170" t="str">
        <f>'入力シート'!$E$15</f>
        <v>〒
（半角数字）</v>
      </c>
      <c r="D170">
        <f>VLOOKUP(B168,'入力シート'!$B$15:$N$60,MATCH(Sheet1!C170,'入力シート'!$B$15:$M$15,0),TRUE)</f>
        <v>0</v>
      </c>
    </row>
    <row r="171" spans="2:4" ht="13.5">
      <c r="B171" s="197"/>
      <c r="C171" t="str">
        <f>'入力シート'!$F$15</f>
        <v>住所
（茨城県から入力）</v>
      </c>
      <c r="D171">
        <f>VLOOKUP(B168,'入力シート'!$B$15:$N$60,MATCH(Sheet1!C171,'入力シート'!$B$15:$M$15,0),TRUE)</f>
        <v>0</v>
      </c>
    </row>
    <row r="172" spans="2:4" ht="13.5">
      <c r="B172" s="197"/>
      <c r="C172" t="str">
        <f>'入力シート'!$G$15</f>
        <v>生年月日
（半角でＨ○．○．○と入力）</v>
      </c>
      <c r="D172">
        <f>VLOOKUP(B168,'入力シート'!$B$15:$N$60,MATCH(Sheet1!C172,'入力シート'!$B$15:$M$15,0),TRUE)</f>
        <v>0</v>
      </c>
    </row>
    <row r="173" spans="2:4" ht="13.5">
      <c r="B173" s="197"/>
      <c r="C173" t="str">
        <f>'入力シート'!$L$15</f>
        <v>学年・男女・段</v>
      </c>
      <c r="D173">
        <f>VLOOKUP(B168,'入力シート'!$B$15:$N$60,MATCH(Sheet1!C173,'入力シート'!$B$15:$M$15,0),TRUE)</f>
      </c>
    </row>
    <row r="174" spans="2:4" ht="13.5">
      <c r="B174" s="197"/>
      <c r="C174" t="str">
        <f>'入力シート'!$M$15</f>
        <v>剣連登録番号
（既に登録してある場合のみ記入）</v>
      </c>
      <c r="D174">
        <f>VLOOKUP(B168,'入力シート'!$B$15:$N$60,MATCH(Sheet1!C174,'入力シート'!$B$15:$M$15,0),TRUE)</f>
        <v>0</v>
      </c>
    </row>
    <row r="175" spans="2:4" ht="13.5">
      <c r="B175" s="197">
        <v>18</v>
      </c>
      <c r="C175" t="str">
        <f>'入力シート'!$C$15</f>
        <v>生徒氏名</v>
      </c>
      <c r="D175">
        <f>VLOOKUP(B175,'入力シート'!$B$15:$N$60,MATCH(Sheet1!C175,'入力シート'!$B$15:$M$15,0),TRUE)</f>
        <v>0</v>
      </c>
    </row>
    <row r="176" spans="2:4" ht="13.5">
      <c r="B176" s="197"/>
      <c r="C176" t="str">
        <f>'入力シート'!$D$15</f>
        <v>フリガナ　　　　　　（半角ｶﾅ）</v>
      </c>
      <c r="D176">
        <f>VLOOKUP(B175,'入力シート'!$B$15:$N$60,MATCH(Sheet1!C176,'入力シート'!$B$15:$M$15,0),TRUE)</f>
        <v>0</v>
      </c>
    </row>
    <row r="177" spans="2:4" ht="13.5">
      <c r="B177" s="197"/>
      <c r="C177" t="str">
        <f>'入力シート'!$E$15</f>
        <v>〒
（半角数字）</v>
      </c>
      <c r="D177">
        <f>VLOOKUP(B175,'入力シート'!$B$15:$N$60,MATCH(Sheet1!C177,'入力シート'!$B$15:$M$15,0),TRUE)</f>
        <v>0</v>
      </c>
    </row>
    <row r="178" spans="2:4" ht="13.5">
      <c r="B178" s="197"/>
      <c r="C178" t="str">
        <f>'入力シート'!$F$15</f>
        <v>住所
（茨城県から入力）</v>
      </c>
      <c r="D178">
        <f>VLOOKUP(B175,'入力シート'!$B$15:$N$60,MATCH(Sheet1!C178,'入力シート'!$B$15:$M$15,0),TRUE)</f>
        <v>0</v>
      </c>
    </row>
    <row r="179" spans="2:4" ht="13.5">
      <c r="B179" s="197"/>
      <c r="C179" t="str">
        <f>'入力シート'!$G$15</f>
        <v>生年月日
（半角でＨ○．○．○と入力）</v>
      </c>
      <c r="D179">
        <f>VLOOKUP(B175,'入力シート'!$B$15:$N$60,MATCH(Sheet1!C179,'入力シート'!$B$15:$M$15,0),TRUE)</f>
        <v>0</v>
      </c>
    </row>
    <row r="180" spans="2:4" ht="13.5">
      <c r="B180" s="197"/>
      <c r="C180" t="str">
        <f>'入力シート'!$L$15</f>
        <v>学年・男女・段</v>
      </c>
      <c r="D180">
        <f>VLOOKUP(B175,'入力シート'!$B$15:$N$60,MATCH(Sheet1!C180,'入力シート'!$B$15:$M$15,0),TRUE)</f>
      </c>
    </row>
    <row r="181" spans="2:4" ht="13.5">
      <c r="B181" s="197"/>
      <c r="C181" t="str">
        <f>'入力シート'!$M$15</f>
        <v>剣連登録番号
（既に登録してある場合のみ記入）</v>
      </c>
      <c r="D181">
        <f>VLOOKUP(B175,'入力シート'!$B$15:$N$60,MATCH(Sheet1!C181,'入力シート'!$B$15:$M$15,0),TRUE)</f>
        <v>0</v>
      </c>
    </row>
    <row r="182" spans="2:4" ht="13.5">
      <c r="B182" s="197">
        <v>19</v>
      </c>
      <c r="C182" t="str">
        <f>'入力シート'!$C$15</f>
        <v>生徒氏名</v>
      </c>
      <c r="D182">
        <f>VLOOKUP(B182,'入力シート'!$B$15:$N$60,MATCH(Sheet1!C182,'入力シート'!$B$15:$M$15,0),TRUE)</f>
        <v>0</v>
      </c>
    </row>
    <row r="183" spans="2:4" ht="13.5">
      <c r="B183" s="197"/>
      <c r="C183" t="str">
        <f>'入力シート'!$D$15</f>
        <v>フリガナ　　　　　　（半角ｶﾅ）</v>
      </c>
      <c r="D183">
        <f>VLOOKUP(B182,'入力シート'!$B$15:$N$60,MATCH(Sheet1!C183,'入力シート'!$B$15:$M$15,0),TRUE)</f>
        <v>0</v>
      </c>
    </row>
    <row r="184" spans="2:4" ht="13.5">
      <c r="B184" s="197"/>
      <c r="C184" t="str">
        <f>'入力シート'!$E$15</f>
        <v>〒
（半角数字）</v>
      </c>
      <c r="D184">
        <f>VLOOKUP(B182,'入力シート'!$B$15:$N$60,MATCH(Sheet1!C184,'入力シート'!$B$15:$M$15,0),TRUE)</f>
        <v>0</v>
      </c>
    </row>
    <row r="185" spans="2:4" ht="13.5">
      <c r="B185" s="197"/>
      <c r="C185" t="str">
        <f>'入力シート'!$F$15</f>
        <v>住所
（茨城県から入力）</v>
      </c>
      <c r="D185">
        <f>VLOOKUP(B182,'入力シート'!$B$15:$N$60,MATCH(Sheet1!C185,'入力シート'!$B$15:$M$15,0),TRUE)</f>
        <v>0</v>
      </c>
    </row>
    <row r="186" spans="2:4" ht="13.5">
      <c r="B186" s="197"/>
      <c r="C186" t="str">
        <f>'入力シート'!$G$15</f>
        <v>生年月日
（半角でＨ○．○．○と入力）</v>
      </c>
      <c r="D186">
        <f>VLOOKUP(B182,'入力シート'!$B$15:$N$60,MATCH(Sheet1!C186,'入力シート'!$B$15:$M$15,0),TRUE)</f>
        <v>0</v>
      </c>
    </row>
    <row r="187" spans="2:4" ht="13.5">
      <c r="B187" s="197"/>
      <c r="C187" t="str">
        <f>'入力シート'!$L$15</f>
        <v>学年・男女・段</v>
      </c>
      <c r="D187">
        <f>VLOOKUP(B182,'入力シート'!$B$15:$N$60,MATCH(Sheet1!C187,'入力シート'!$B$15:$M$15,0),TRUE)</f>
      </c>
    </row>
    <row r="188" spans="2:4" ht="13.5">
      <c r="B188" s="197"/>
      <c r="C188" t="str">
        <f>'入力シート'!$M$15</f>
        <v>剣連登録番号
（既に登録してある場合のみ記入）</v>
      </c>
      <c r="D188">
        <f>VLOOKUP(B182,'入力シート'!$B$15:$N$60,MATCH(Sheet1!C188,'入力シート'!$B$15:$M$15,0),TRUE)</f>
        <v>0</v>
      </c>
    </row>
    <row r="189" spans="2:4" ht="13.5">
      <c r="B189" s="197">
        <v>20</v>
      </c>
      <c r="C189" t="str">
        <f>'入力シート'!$C$15</f>
        <v>生徒氏名</v>
      </c>
      <c r="D189">
        <f>VLOOKUP(B189,'入力シート'!$B$15:$N$60,MATCH(Sheet1!C189,'入力シート'!$B$15:$M$15,0),TRUE)</f>
        <v>0</v>
      </c>
    </row>
    <row r="190" spans="2:4" ht="13.5">
      <c r="B190" s="197"/>
      <c r="C190" t="str">
        <f>'入力シート'!$D$15</f>
        <v>フリガナ　　　　　　（半角ｶﾅ）</v>
      </c>
      <c r="D190">
        <f>VLOOKUP(B189,'入力シート'!$B$15:$N$60,MATCH(Sheet1!C190,'入力シート'!$B$15:$M$15,0),TRUE)</f>
        <v>0</v>
      </c>
    </row>
    <row r="191" spans="2:4" ht="13.5">
      <c r="B191" s="197"/>
      <c r="C191" t="str">
        <f>'入力シート'!$E$15</f>
        <v>〒
（半角数字）</v>
      </c>
      <c r="D191">
        <f>VLOOKUP(B189,'入力シート'!$B$15:$N$60,MATCH(Sheet1!C191,'入力シート'!$B$15:$M$15,0),TRUE)</f>
        <v>0</v>
      </c>
    </row>
    <row r="192" spans="2:4" ht="13.5">
      <c r="B192" s="197"/>
      <c r="C192" t="str">
        <f>'入力シート'!$F$15</f>
        <v>住所
（茨城県から入力）</v>
      </c>
      <c r="D192">
        <f>VLOOKUP(B189,'入力シート'!$B$15:$N$60,MATCH(Sheet1!C192,'入力シート'!$B$15:$M$15,0),TRUE)</f>
        <v>0</v>
      </c>
    </row>
    <row r="193" spans="2:4" ht="13.5">
      <c r="B193" s="197"/>
      <c r="C193" t="str">
        <f>'入力シート'!$G$15</f>
        <v>生年月日
（半角でＨ○．○．○と入力）</v>
      </c>
      <c r="D193">
        <f>VLOOKUP(B189,'入力シート'!$B$15:$N$60,MATCH(Sheet1!C193,'入力シート'!$B$15:$M$15,0),TRUE)</f>
        <v>0</v>
      </c>
    </row>
    <row r="194" spans="2:4" ht="13.5">
      <c r="B194" s="197"/>
      <c r="C194" t="str">
        <f>'入力シート'!$L$15</f>
        <v>学年・男女・段</v>
      </c>
      <c r="D194">
        <f>VLOOKUP(B189,'入力シート'!$B$15:$N$60,MATCH(Sheet1!C194,'入力シート'!$B$15:$M$15,0),TRUE)</f>
      </c>
    </row>
    <row r="195" spans="2:4" ht="13.5">
      <c r="B195" s="197"/>
      <c r="C195" t="str">
        <f>'入力シート'!$M$15</f>
        <v>剣連登録番号
（既に登録してある場合のみ記入）</v>
      </c>
      <c r="D195">
        <f>VLOOKUP(B189,'入力シート'!$B$15:$N$60,MATCH(Sheet1!C195,'入力シート'!$B$15:$M$15,0),TRUE)</f>
        <v>0</v>
      </c>
    </row>
    <row r="196" spans="2:4" ht="13.5">
      <c r="B196" s="197">
        <v>21</v>
      </c>
      <c r="C196" t="str">
        <f>'入力シート'!$C$15</f>
        <v>生徒氏名</v>
      </c>
      <c r="D196">
        <f>VLOOKUP(B196,'入力シート'!$B$15:$N$60,MATCH(Sheet1!C196,'入力シート'!$B$15:$M$15,0),TRUE)</f>
        <v>0</v>
      </c>
    </row>
    <row r="197" spans="2:4" ht="13.5">
      <c r="B197" s="197"/>
      <c r="C197" t="str">
        <f>'入力シート'!$D$15</f>
        <v>フリガナ　　　　　　（半角ｶﾅ）</v>
      </c>
      <c r="D197">
        <f>VLOOKUP(B196,'入力シート'!$B$15:$N$60,MATCH(Sheet1!C197,'入力シート'!$B$15:$M$15,0),TRUE)</f>
        <v>0</v>
      </c>
    </row>
    <row r="198" spans="2:4" ht="13.5">
      <c r="B198" s="197"/>
      <c r="C198" t="str">
        <f>'入力シート'!$E$15</f>
        <v>〒
（半角数字）</v>
      </c>
      <c r="D198">
        <f>VLOOKUP(B196,'入力シート'!$B$15:$N$60,MATCH(Sheet1!C198,'入力シート'!$B$15:$M$15,0),TRUE)</f>
        <v>0</v>
      </c>
    </row>
    <row r="199" spans="2:4" ht="13.5">
      <c r="B199" s="197"/>
      <c r="C199" t="str">
        <f>'入力シート'!$F$15</f>
        <v>住所
（茨城県から入力）</v>
      </c>
      <c r="D199">
        <f>VLOOKUP(B196,'入力シート'!$B$15:$N$60,MATCH(Sheet1!C199,'入力シート'!$B$15:$M$15,0),TRUE)</f>
        <v>0</v>
      </c>
    </row>
    <row r="200" spans="2:4" ht="13.5">
      <c r="B200" s="197"/>
      <c r="C200" t="str">
        <f>'入力シート'!$G$15</f>
        <v>生年月日
（半角でＨ○．○．○と入力）</v>
      </c>
      <c r="D200">
        <f>VLOOKUP(B196,'入力シート'!$B$15:$N$60,MATCH(Sheet1!C200,'入力シート'!$B$15:$M$15,0),TRUE)</f>
        <v>0</v>
      </c>
    </row>
    <row r="201" spans="2:4" ht="13.5">
      <c r="B201" s="197"/>
      <c r="C201" t="str">
        <f>'入力シート'!$L$15</f>
        <v>学年・男女・段</v>
      </c>
      <c r="D201">
        <f>VLOOKUP(B196,'入力シート'!$B$15:$N$60,MATCH(Sheet1!C201,'入力シート'!$B$15:$M$15,0),TRUE)</f>
      </c>
    </row>
    <row r="202" spans="2:4" ht="13.5">
      <c r="B202" s="197"/>
      <c r="C202" t="str">
        <f>'入力シート'!$M$15</f>
        <v>剣連登録番号
（既に登録してある場合のみ記入）</v>
      </c>
      <c r="D202">
        <f>VLOOKUP(B196,'入力シート'!$B$15:$N$60,MATCH(Sheet1!C202,'入力シート'!$B$15:$M$15,0),TRUE)</f>
        <v>0</v>
      </c>
    </row>
    <row r="203" spans="2:4" ht="13.5">
      <c r="B203" s="197">
        <v>22</v>
      </c>
      <c r="C203" t="str">
        <f>'入力シート'!$C$15</f>
        <v>生徒氏名</v>
      </c>
      <c r="D203">
        <f>VLOOKUP(B203,'入力シート'!$B$15:$N$60,MATCH(Sheet1!C203,'入力シート'!$B$15:$M$15,0),TRUE)</f>
        <v>0</v>
      </c>
    </row>
    <row r="204" spans="2:4" ht="13.5">
      <c r="B204" s="197"/>
      <c r="C204" t="str">
        <f>'入力シート'!$D$15</f>
        <v>フリガナ　　　　　　（半角ｶﾅ）</v>
      </c>
      <c r="D204">
        <f>VLOOKUP(B203,'入力シート'!$B$15:$N$60,MATCH(Sheet1!C204,'入力シート'!$B$15:$M$15,0),TRUE)</f>
        <v>0</v>
      </c>
    </row>
    <row r="205" spans="2:4" ht="13.5">
      <c r="B205" s="197"/>
      <c r="C205" t="str">
        <f>'入力シート'!$E$15</f>
        <v>〒
（半角数字）</v>
      </c>
      <c r="D205">
        <f>VLOOKUP(B203,'入力シート'!$B$15:$N$60,MATCH(Sheet1!C205,'入力シート'!$B$15:$M$15,0),TRUE)</f>
        <v>0</v>
      </c>
    </row>
    <row r="206" spans="2:4" ht="13.5">
      <c r="B206" s="197"/>
      <c r="C206" t="str">
        <f>'入力シート'!$F$15</f>
        <v>住所
（茨城県から入力）</v>
      </c>
      <c r="D206">
        <f>VLOOKUP(B203,'入力シート'!$B$15:$N$60,MATCH(Sheet1!C206,'入力シート'!$B$15:$M$15,0),TRUE)</f>
        <v>0</v>
      </c>
    </row>
    <row r="207" spans="2:4" ht="13.5">
      <c r="B207" s="197"/>
      <c r="C207" t="str">
        <f>'入力シート'!$G$15</f>
        <v>生年月日
（半角でＨ○．○．○と入力）</v>
      </c>
      <c r="D207">
        <f>VLOOKUP(B203,'入力シート'!$B$15:$N$60,MATCH(Sheet1!C207,'入力シート'!$B$15:$M$15,0),TRUE)</f>
        <v>0</v>
      </c>
    </row>
    <row r="208" spans="2:4" ht="13.5">
      <c r="B208" s="197"/>
      <c r="C208" t="str">
        <f>'入力シート'!$L$15</f>
        <v>学年・男女・段</v>
      </c>
      <c r="D208">
        <f>VLOOKUP(B203,'入力シート'!$B$15:$N$60,MATCH(Sheet1!C208,'入力シート'!$B$15:$M$15,0),TRUE)</f>
      </c>
    </row>
    <row r="209" spans="2:4" ht="13.5">
      <c r="B209" s="197"/>
      <c r="C209" t="str">
        <f>'入力シート'!$M$15</f>
        <v>剣連登録番号
（既に登録してある場合のみ記入）</v>
      </c>
      <c r="D209">
        <f>VLOOKUP(B203,'入力シート'!$B$15:$N$60,MATCH(Sheet1!C209,'入力シート'!$B$15:$M$15,0),TRUE)</f>
        <v>0</v>
      </c>
    </row>
    <row r="210" spans="2:4" ht="13.5">
      <c r="B210" s="197">
        <v>23</v>
      </c>
      <c r="C210" t="str">
        <f>'入力シート'!$C$15</f>
        <v>生徒氏名</v>
      </c>
      <c r="D210">
        <f>VLOOKUP(B210,'入力シート'!$B$15:$N$60,MATCH(Sheet1!C210,'入力シート'!$B$15:$M$15,0),TRUE)</f>
        <v>0</v>
      </c>
    </row>
    <row r="211" spans="2:4" ht="13.5">
      <c r="B211" s="197"/>
      <c r="C211" t="str">
        <f>'入力シート'!$D$15</f>
        <v>フリガナ　　　　　　（半角ｶﾅ）</v>
      </c>
      <c r="D211">
        <f>VLOOKUP(B210,'入力シート'!$B$15:$N$60,MATCH(Sheet1!C211,'入力シート'!$B$15:$M$15,0),TRUE)</f>
        <v>0</v>
      </c>
    </row>
    <row r="212" spans="2:4" ht="13.5">
      <c r="B212" s="197"/>
      <c r="C212" t="str">
        <f>'入力シート'!$E$15</f>
        <v>〒
（半角数字）</v>
      </c>
      <c r="D212">
        <f>VLOOKUP(B210,'入力シート'!$B$15:$N$60,MATCH(Sheet1!C212,'入力シート'!$B$15:$M$15,0),TRUE)</f>
        <v>0</v>
      </c>
    </row>
    <row r="213" spans="2:4" ht="13.5">
      <c r="B213" s="197"/>
      <c r="C213" t="str">
        <f>'入力シート'!$F$15</f>
        <v>住所
（茨城県から入力）</v>
      </c>
      <c r="D213">
        <f>VLOOKUP(B210,'入力シート'!$B$15:$N$60,MATCH(Sheet1!C213,'入力シート'!$B$15:$M$15,0),TRUE)</f>
        <v>0</v>
      </c>
    </row>
    <row r="214" spans="2:4" ht="13.5">
      <c r="B214" s="197"/>
      <c r="C214" t="str">
        <f>'入力シート'!$G$15</f>
        <v>生年月日
（半角でＨ○．○．○と入力）</v>
      </c>
      <c r="D214">
        <f>VLOOKUP(B210,'入力シート'!$B$15:$N$60,MATCH(Sheet1!C214,'入力シート'!$B$15:$M$15,0),TRUE)</f>
        <v>0</v>
      </c>
    </row>
    <row r="215" spans="2:4" ht="13.5">
      <c r="B215" s="197"/>
      <c r="C215" t="str">
        <f>'入力シート'!$L$15</f>
        <v>学年・男女・段</v>
      </c>
      <c r="D215">
        <f>VLOOKUP(B210,'入力シート'!$B$15:$N$60,MATCH(Sheet1!C215,'入力シート'!$B$15:$M$15,0),TRUE)</f>
      </c>
    </row>
    <row r="216" spans="2:4" ht="13.5">
      <c r="B216" s="197"/>
      <c r="C216" t="str">
        <f>'入力シート'!$M$15</f>
        <v>剣連登録番号
（既に登録してある場合のみ記入）</v>
      </c>
      <c r="D216">
        <f>VLOOKUP(B210,'入力シート'!$B$15:$N$60,MATCH(Sheet1!C216,'入力シート'!$B$15:$M$15,0),TRUE)</f>
        <v>0</v>
      </c>
    </row>
    <row r="217" spans="2:4" ht="13.5">
      <c r="B217" s="197">
        <v>24</v>
      </c>
      <c r="C217" t="str">
        <f>'入力シート'!$C$15</f>
        <v>生徒氏名</v>
      </c>
      <c r="D217">
        <f>VLOOKUP(B217,'入力シート'!$B$15:$N$60,MATCH(Sheet1!C217,'入力シート'!$B$15:$M$15,0),TRUE)</f>
        <v>0</v>
      </c>
    </row>
    <row r="218" spans="2:4" ht="13.5">
      <c r="B218" s="197"/>
      <c r="C218" t="str">
        <f>'入力シート'!$D$15</f>
        <v>フリガナ　　　　　　（半角ｶﾅ）</v>
      </c>
      <c r="D218">
        <f>VLOOKUP(B217,'入力シート'!$B$15:$N$60,MATCH(Sheet1!C218,'入力シート'!$B$15:$M$15,0),TRUE)</f>
        <v>0</v>
      </c>
    </row>
    <row r="219" spans="2:4" ht="13.5">
      <c r="B219" s="197"/>
      <c r="C219" t="str">
        <f>'入力シート'!$E$15</f>
        <v>〒
（半角数字）</v>
      </c>
      <c r="D219">
        <f>VLOOKUP(B217,'入力シート'!$B$15:$N$60,MATCH(Sheet1!C219,'入力シート'!$B$15:$M$15,0),TRUE)</f>
        <v>0</v>
      </c>
    </row>
    <row r="220" spans="2:4" ht="13.5">
      <c r="B220" s="197"/>
      <c r="C220" t="str">
        <f>'入力シート'!$F$15</f>
        <v>住所
（茨城県から入力）</v>
      </c>
      <c r="D220">
        <f>VLOOKUP(B217,'入力シート'!$B$15:$N$60,MATCH(Sheet1!C220,'入力シート'!$B$15:$M$15,0),TRUE)</f>
        <v>0</v>
      </c>
    </row>
    <row r="221" spans="2:4" ht="13.5">
      <c r="B221" s="197"/>
      <c r="C221" t="str">
        <f>'入力シート'!$G$15</f>
        <v>生年月日
（半角でＨ○．○．○と入力）</v>
      </c>
      <c r="D221">
        <f>VLOOKUP(B217,'入力シート'!$B$15:$N$60,MATCH(Sheet1!C221,'入力シート'!$B$15:$M$15,0),TRUE)</f>
        <v>0</v>
      </c>
    </row>
    <row r="222" spans="2:4" ht="13.5">
      <c r="B222" s="197"/>
      <c r="C222" t="str">
        <f>'入力シート'!$L$15</f>
        <v>学年・男女・段</v>
      </c>
      <c r="D222">
        <f>VLOOKUP(B217,'入力シート'!$B$15:$N$60,MATCH(Sheet1!C222,'入力シート'!$B$15:$M$15,0),TRUE)</f>
      </c>
    </row>
    <row r="223" spans="2:4" ht="13.5">
      <c r="B223" s="197"/>
      <c r="C223" t="str">
        <f>'入力シート'!$M$15</f>
        <v>剣連登録番号
（既に登録してある場合のみ記入）</v>
      </c>
      <c r="D223">
        <f>VLOOKUP(B217,'入力シート'!$B$15:$N$60,MATCH(Sheet1!C223,'入力シート'!$B$15:$M$15,0),TRUE)</f>
        <v>0</v>
      </c>
    </row>
    <row r="224" spans="2:4" ht="13.5">
      <c r="B224" s="197">
        <v>25</v>
      </c>
      <c r="C224" t="str">
        <f>'入力シート'!$C$15</f>
        <v>生徒氏名</v>
      </c>
      <c r="D224">
        <f>VLOOKUP(B224,'入力シート'!$B$15:$N$60,MATCH(Sheet1!C224,'入力シート'!$B$15:$M$15,0),TRUE)</f>
        <v>0</v>
      </c>
    </row>
    <row r="225" spans="2:4" ht="13.5">
      <c r="B225" s="197"/>
      <c r="C225" t="str">
        <f>'入力シート'!$D$15</f>
        <v>フリガナ　　　　　　（半角ｶﾅ）</v>
      </c>
      <c r="D225">
        <f>VLOOKUP(B224,'入力シート'!$B$15:$N$60,MATCH(Sheet1!C225,'入力シート'!$B$15:$M$15,0),TRUE)</f>
        <v>0</v>
      </c>
    </row>
    <row r="226" spans="2:4" ht="13.5">
      <c r="B226" s="197"/>
      <c r="C226" t="str">
        <f>'入力シート'!$E$15</f>
        <v>〒
（半角数字）</v>
      </c>
      <c r="D226">
        <f>VLOOKUP(B224,'入力シート'!$B$15:$N$60,MATCH(Sheet1!C226,'入力シート'!$B$15:$M$15,0),TRUE)</f>
        <v>0</v>
      </c>
    </row>
    <row r="227" spans="2:4" ht="13.5">
      <c r="B227" s="197"/>
      <c r="C227" t="str">
        <f>'入力シート'!$F$15</f>
        <v>住所
（茨城県から入力）</v>
      </c>
      <c r="D227">
        <f>VLOOKUP(B224,'入力シート'!$B$15:$N$60,MATCH(Sheet1!C227,'入力シート'!$B$15:$M$15,0),TRUE)</f>
        <v>0</v>
      </c>
    </row>
    <row r="228" spans="2:4" ht="13.5">
      <c r="B228" s="197"/>
      <c r="C228" t="str">
        <f>'入力シート'!$G$15</f>
        <v>生年月日
（半角でＨ○．○．○と入力）</v>
      </c>
      <c r="D228">
        <f>VLOOKUP(B224,'入力シート'!$B$15:$N$60,MATCH(Sheet1!C228,'入力シート'!$B$15:$M$15,0),TRUE)</f>
        <v>0</v>
      </c>
    </row>
    <row r="229" spans="2:4" ht="13.5">
      <c r="B229" s="197"/>
      <c r="C229" t="str">
        <f>'入力シート'!$L$15</f>
        <v>学年・男女・段</v>
      </c>
      <c r="D229">
        <f>VLOOKUP(B224,'入力シート'!$B$15:$N$60,MATCH(Sheet1!C229,'入力シート'!$B$15:$M$15,0),TRUE)</f>
      </c>
    </row>
    <row r="230" spans="2:4" ht="13.5">
      <c r="B230" s="197"/>
      <c r="C230" t="str">
        <f>'入力シート'!$M$15</f>
        <v>剣連登録番号
（既に登録してある場合のみ記入）</v>
      </c>
      <c r="D230">
        <f>VLOOKUP(B224,'入力シート'!$B$15:$N$60,MATCH(Sheet1!C230,'入力シート'!$B$15:$M$15,0),TRUE)</f>
        <v>0</v>
      </c>
    </row>
    <row r="231" spans="2:4" ht="13.5">
      <c r="B231" s="197">
        <v>26</v>
      </c>
      <c r="C231" t="str">
        <f>'入力シート'!$C$15</f>
        <v>生徒氏名</v>
      </c>
      <c r="D231">
        <f>VLOOKUP(B231,'入力シート'!$B$15:$N$60,MATCH(Sheet1!C231,'入力シート'!$B$15:$M$15,0),TRUE)</f>
        <v>0</v>
      </c>
    </row>
    <row r="232" spans="2:4" ht="13.5">
      <c r="B232" s="197"/>
      <c r="C232" t="str">
        <f>'入力シート'!$D$15</f>
        <v>フリガナ　　　　　　（半角ｶﾅ）</v>
      </c>
      <c r="D232">
        <f>VLOOKUP(B231,'入力シート'!$B$15:$N$60,MATCH(Sheet1!C232,'入力シート'!$B$15:$M$15,0),TRUE)</f>
        <v>0</v>
      </c>
    </row>
    <row r="233" spans="2:4" ht="13.5">
      <c r="B233" s="197"/>
      <c r="C233" t="str">
        <f>'入力シート'!$E$15</f>
        <v>〒
（半角数字）</v>
      </c>
      <c r="D233">
        <f>VLOOKUP(B231,'入力シート'!$B$15:$N$60,MATCH(Sheet1!C233,'入力シート'!$B$15:$M$15,0),TRUE)</f>
        <v>0</v>
      </c>
    </row>
    <row r="234" spans="2:4" ht="13.5">
      <c r="B234" s="197"/>
      <c r="C234" t="str">
        <f>'入力シート'!$F$15</f>
        <v>住所
（茨城県から入力）</v>
      </c>
      <c r="D234">
        <f>VLOOKUP(B231,'入力シート'!$B$15:$N$60,MATCH(Sheet1!C234,'入力シート'!$B$15:$M$15,0),TRUE)</f>
        <v>0</v>
      </c>
    </row>
    <row r="235" spans="2:4" ht="13.5">
      <c r="B235" s="197"/>
      <c r="C235" t="str">
        <f>'入力シート'!$G$15</f>
        <v>生年月日
（半角でＨ○．○．○と入力）</v>
      </c>
      <c r="D235">
        <f>VLOOKUP(B231,'入力シート'!$B$15:$N$60,MATCH(Sheet1!C235,'入力シート'!$B$15:$M$15,0),TRUE)</f>
        <v>0</v>
      </c>
    </row>
    <row r="236" spans="2:4" ht="13.5">
      <c r="B236" s="197"/>
      <c r="C236" t="str">
        <f>'入力シート'!$L$15</f>
        <v>学年・男女・段</v>
      </c>
      <c r="D236">
        <f>VLOOKUP(B231,'入力シート'!$B$15:$N$60,MATCH(Sheet1!C236,'入力シート'!$B$15:$M$15,0),TRUE)</f>
      </c>
    </row>
    <row r="237" spans="2:4" ht="13.5">
      <c r="B237" s="197"/>
      <c r="C237" t="str">
        <f>'入力シート'!$M$15</f>
        <v>剣連登録番号
（既に登録してある場合のみ記入）</v>
      </c>
      <c r="D237">
        <f>VLOOKUP(B231,'入力シート'!$B$15:$N$60,MATCH(Sheet1!C237,'入力シート'!$B$15:$M$15,0),TRUE)</f>
        <v>0</v>
      </c>
    </row>
    <row r="238" spans="2:4" ht="13.5">
      <c r="B238" s="197">
        <v>27</v>
      </c>
      <c r="C238" t="str">
        <f>'入力シート'!$C$15</f>
        <v>生徒氏名</v>
      </c>
      <c r="D238">
        <f>VLOOKUP(B238,'入力シート'!$B$15:$N$60,MATCH(Sheet1!C238,'入力シート'!$B$15:$M$15,0),TRUE)</f>
        <v>0</v>
      </c>
    </row>
    <row r="239" spans="2:4" ht="13.5">
      <c r="B239" s="197"/>
      <c r="C239" t="str">
        <f>'入力シート'!$D$15</f>
        <v>フリガナ　　　　　　（半角ｶﾅ）</v>
      </c>
      <c r="D239">
        <f>VLOOKUP(B238,'入力シート'!$B$15:$N$60,MATCH(Sheet1!C239,'入力シート'!$B$15:$M$15,0),TRUE)</f>
        <v>0</v>
      </c>
    </row>
    <row r="240" spans="2:4" ht="13.5">
      <c r="B240" s="197"/>
      <c r="C240" t="str">
        <f>'入力シート'!$E$15</f>
        <v>〒
（半角数字）</v>
      </c>
      <c r="D240">
        <f>VLOOKUP(B238,'入力シート'!$B$15:$N$60,MATCH(Sheet1!C240,'入力シート'!$B$15:$M$15,0),TRUE)</f>
        <v>0</v>
      </c>
    </row>
    <row r="241" spans="2:4" ht="13.5">
      <c r="B241" s="197"/>
      <c r="C241" t="str">
        <f>'入力シート'!$F$15</f>
        <v>住所
（茨城県から入力）</v>
      </c>
      <c r="D241">
        <f>VLOOKUP(B238,'入力シート'!$B$15:$N$60,MATCH(Sheet1!C241,'入力シート'!$B$15:$M$15,0),TRUE)</f>
        <v>0</v>
      </c>
    </row>
    <row r="242" spans="2:4" ht="13.5">
      <c r="B242" s="197"/>
      <c r="C242" t="str">
        <f>'入力シート'!$G$15</f>
        <v>生年月日
（半角でＨ○．○．○と入力）</v>
      </c>
      <c r="D242">
        <f>VLOOKUP(B238,'入力シート'!$B$15:$N$60,MATCH(Sheet1!C242,'入力シート'!$B$15:$M$15,0),TRUE)</f>
        <v>0</v>
      </c>
    </row>
    <row r="243" spans="2:4" ht="13.5">
      <c r="B243" s="197"/>
      <c r="C243" t="str">
        <f>'入力シート'!$L$15</f>
        <v>学年・男女・段</v>
      </c>
      <c r="D243">
        <f>VLOOKUP(B238,'入力シート'!$B$15:$N$60,MATCH(Sheet1!C243,'入力シート'!$B$15:$M$15,0),TRUE)</f>
      </c>
    </row>
    <row r="244" spans="2:4" ht="13.5">
      <c r="B244" s="197"/>
      <c r="C244" t="str">
        <f>'入力シート'!$M$15</f>
        <v>剣連登録番号
（既に登録してある場合のみ記入）</v>
      </c>
      <c r="D244">
        <f>VLOOKUP(B238,'入力シート'!$B$15:$N$60,MATCH(Sheet1!C244,'入力シート'!$B$15:$M$15,0),TRUE)</f>
        <v>0</v>
      </c>
    </row>
    <row r="245" spans="2:4" ht="13.5">
      <c r="B245" s="197">
        <v>28</v>
      </c>
      <c r="C245" t="str">
        <f>'入力シート'!$C$15</f>
        <v>生徒氏名</v>
      </c>
      <c r="D245">
        <f>VLOOKUP(B245,'入力シート'!$B$15:$N$60,MATCH(Sheet1!C245,'入力シート'!$B$15:$M$15,0),TRUE)</f>
        <v>0</v>
      </c>
    </row>
    <row r="246" spans="2:4" ht="13.5">
      <c r="B246" s="197"/>
      <c r="C246" t="str">
        <f>'入力シート'!$D$15</f>
        <v>フリガナ　　　　　　（半角ｶﾅ）</v>
      </c>
      <c r="D246">
        <f>VLOOKUP(B245,'入力シート'!$B$15:$N$60,MATCH(Sheet1!C246,'入力シート'!$B$15:$M$15,0),TRUE)</f>
        <v>0</v>
      </c>
    </row>
    <row r="247" spans="2:4" ht="13.5">
      <c r="B247" s="197"/>
      <c r="C247" t="str">
        <f>'入力シート'!$E$15</f>
        <v>〒
（半角数字）</v>
      </c>
      <c r="D247">
        <f>VLOOKUP(B245,'入力シート'!$B$15:$N$60,MATCH(Sheet1!C247,'入力シート'!$B$15:$M$15,0),TRUE)</f>
        <v>0</v>
      </c>
    </row>
    <row r="248" spans="2:4" ht="13.5">
      <c r="B248" s="197"/>
      <c r="C248" t="str">
        <f>'入力シート'!$F$15</f>
        <v>住所
（茨城県から入力）</v>
      </c>
      <c r="D248">
        <f>VLOOKUP(B245,'入力シート'!$B$15:$N$60,MATCH(Sheet1!C248,'入力シート'!$B$15:$M$15,0),TRUE)</f>
        <v>0</v>
      </c>
    </row>
    <row r="249" spans="2:4" ht="13.5">
      <c r="B249" s="197"/>
      <c r="C249" t="str">
        <f>'入力シート'!$G$15</f>
        <v>生年月日
（半角でＨ○．○．○と入力）</v>
      </c>
      <c r="D249">
        <f>VLOOKUP(B245,'入力シート'!$B$15:$N$60,MATCH(Sheet1!C249,'入力シート'!$B$15:$M$15,0),TRUE)</f>
        <v>0</v>
      </c>
    </row>
    <row r="250" spans="2:4" ht="13.5">
      <c r="B250" s="197"/>
      <c r="C250" t="str">
        <f>'入力シート'!$L$15</f>
        <v>学年・男女・段</v>
      </c>
      <c r="D250">
        <f>VLOOKUP(B245,'入力シート'!$B$15:$N$60,MATCH(Sheet1!C250,'入力シート'!$B$15:$M$15,0),TRUE)</f>
      </c>
    </row>
    <row r="251" spans="2:4" ht="13.5">
      <c r="B251" s="197"/>
      <c r="C251" t="str">
        <f>'入力シート'!$M$15</f>
        <v>剣連登録番号
（既に登録してある場合のみ記入）</v>
      </c>
      <c r="D251">
        <f>VLOOKUP(B245,'入力シート'!$B$15:$N$60,MATCH(Sheet1!C251,'入力シート'!$B$15:$M$15,0),TRUE)</f>
        <v>0</v>
      </c>
    </row>
    <row r="252" spans="2:4" ht="13.5">
      <c r="B252" s="197">
        <v>29</v>
      </c>
      <c r="C252" t="str">
        <f>'入力シート'!$C$15</f>
        <v>生徒氏名</v>
      </c>
      <c r="D252">
        <f>VLOOKUP(B252,'入力シート'!$B$15:$N$60,MATCH(Sheet1!C252,'入力シート'!$B$15:$M$15,0),TRUE)</f>
        <v>0</v>
      </c>
    </row>
    <row r="253" spans="2:4" ht="13.5">
      <c r="B253" s="197"/>
      <c r="C253" t="str">
        <f>'入力シート'!$D$15</f>
        <v>フリガナ　　　　　　（半角ｶﾅ）</v>
      </c>
      <c r="D253">
        <f>VLOOKUP(B252,'入力シート'!$B$15:$N$60,MATCH(Sheet1!C253,'入力シート'!$B$15:$M$15,0),TRUE)</f>
        <v>0</v>
      </c>
    </row>
    <row r="254" spans="2:4" ht="13.5">
      <c r="B254" s="197"/>
      <c r="C254" t="str">
        <f>'入力シート'!$E$15</f>
        <v>〒
（半角数字）</v>
      </c>
      <c r="D254">
        <f>VLOOKUP(B252,'入力シート'!$B$15:$N$60,MATCH(Sheet1!C254,'入力シート'!$B$15:$M$15,0),TRUE)</f>
        <v>0</v>
      </c>
    </row>
    <row r="255" spans="2:4" ht="13.5">
      <c r="B255" s="197"/>
      <c r="C255" t="str">
        <f>'入力シート'!$F$15</f>
        <v>住所
（茨城県から入力）</v>
      </c>
      <c r="D255">
        <f>VLOOKUP(B252,'入力シート'!$B$15:$N$60,MATCH(Sheet1!C255,'入力シート'!$B$15:$M$15,0),TRUE)</f>
        <v>0</v>
      </c>
    </row>
    <row r="256" spans="2:4" ht="13.5">
      <c r="B256" s="197"/>
      <c r="C256" t="str">
        <f>'入力シート'!$G$15</f>
        <v>生年月日
（半角でＨ○．○．○と入力）</v>
      </c>
      <c r="D256">
        <f>VLOOKUP(B252,'入力シート'!$B$15:$N$60,MATCH(Sheet1!C256,'入力シート'!$B$15:$M$15,0),TRUE)</f>
        <v>0</v>
      </c>
    </row>
    <row r="257" spans="2:4" ht="13.5">
      <c r="B257" s="197"/>
      <c r="C257" t="str">
        <f>'入力シート'!$L$15</f>
        <v>学年・男女・段</v>
      </c>
      <c r="D257">
        <f>VLOOKUP(B252,'入力シート'!$B$15:$N$60,MATCH(Sheet1!C257,'入力シート'!$B$15:$M$15,0),TRUE)</f>
      </c>
    </row>
    <row r="258" spans="2:4" ht="13.5">
      <c r="B258" s="197"/>
      <c r="C258" t="str">
        <f>'入力シート'!$M$15</f>
        <v>剣連登録番号
（既に登録してある場合のみ記入）</v>
      </c>
      <c r="D258">
        <f>VLOOKUP(B252,'入力シート'!$B$15:$N$60,MATCH(Sheet1!C258,'入力シート'!$B$15:$M$15,0),TRUE)</f>
        <v>0</v>
      </c>
    </row>
    <row r="259" spans="2:4" ht="13.5">
      <c r="B259" s="197">
        <v>30</v>
      </c>
      <c r="C259" t="str">
        <f>'入力シート'!$C$15</f>
        <v>生徒氏名</v>
      </c>
      <c r="D259">
        <f>VLOOKUP(B259,'入力シート'!$B$15:$N$60,MATCH(Sheet1!C259,'入力シート'!$B$15:$M$15,0),TRUE)</f>
        <v>0</v>
      </c>
    </row>
    <row r="260" spans="2:4" ht="13.5">
      <c r="B260" s="197"/>
      <c r="C260" t="str">
        <f>'入力シート'!$D$15</f>
        <v>フリガナ　　　　　　（半角ｶﾅ）</v>
      </c>
      <c r="D260">
        <f>VLOOKUP(B259,'入力シート'!$B$15:$N$60,MATCH(Sheet1!C260,'入力シート'!$B$15:$M$15,0),TRUE)</f>
        <v>0</v>
      </c>
    </row>
    <row r="261" spans="2:4" ht="13.5">
      <c r="B261" s="197"/>
      <c r="C261" t="str">
        <f>'入力シート'!$E$15</f>
        <v>〒
（半角数字）</v>
      </c>
      <c r="D261">
        <f>VLOOKUP(B259,'入力シート'!$B$15:$N$60,MATCH(Sheet1!C261,'入力シート'!$B$15:$M$15,0),TRUE)</f>
        <v>0</v>
      </c>
    </row>
    <row r="262" spans="2:4" ht="13.5">
      <c r="B262" s="197"/>
      <c r="C262" t="str">
        <f>'入力シート'!$F$15</f>
        <v>住所
（茨城県から入力）</v>
      </c>
      <c r="D262">
        <f>VLOOKUP(B259,'入力シート'!$B$15:$N$60,MATCH(Sheet1!C262,'入力シート'!$B$15:$M$15,0),TRUE)</f>
        <v>0</v>
      </c>
    </row>
    <row r="263" spans="2:4" ht="13.5">
      <c r="B263" s="197"/>
      <c r="C263" t="str">
        <f>'入力シート'!$G$15</f>
        <v>生年月日
（半角でＨ○．○．○と入力）</v>
      </c>
      <c r="D263">
        <f>VLOOKUP(B259,'入力シート'!$B$15:$N$60,MATCH(Sheet1!C263,'入力シート'!$B$15:$M$15,0),TRUE)</f>
        <v>0</v>
      </c>
    </row>
    <row r="264" spans="2:4" ht="13.5">
      <c r="B264" s="197"/>
      <c r="C264" t="str">
        <f>'入力シート'!$L$15</f>
        <v>学年・男女・段</v>
      </c>
      <c r="D264">
        <f>VLOOKUP(B259,'入力シート'!$B$15:$N$60,MATCH(Sheet1!C264,'入力シート'!$B$15:$M$15,0),TRUE)</f>
      </c>
    </row>
    <row r="265" spans="2:4" ht="13.5">
      <c r="B265" s="197"/>
      <c r="C265" t="str">
        <f>'入力シート'!$M$15</f>
        <v>剣連登録番号
（既に登録してある場合のみ記入）</v>
      </c>
      <c r="D265">
        <f>VLOOKUP(B259,'入力シート'!$B$15:$N$60,MATCH(Sheet1!C265,'入力シート'!$B$15:$M$15,0),TRUE)</f>
        <v>0</v>
      </c>
    </row>
    <row r="266" spans="2:4" ht="13.5">
      <c r="B266" s="197">
        <v>31</v>
      </c>
      <c r="C266" t="str">
        <f>'入力シート'!$C$15</f>
        <v>生徒氏名</v>
      </c>
      <c r="D266">
        <f>VLOOKUP(B266,'入力シート'!$B$15:$N$60,MATCH(Sheet1!C266,'入力シート'!$B$15:$M$15,0),TRUE)</f>
        <v>0</v>
      </c>
    </row>
    <row r="267" spans="2:4" ht="13.5">
      <c r="B267" s="197"/>
      <c r="C267" t="str">
        <f>'入力シート'!$D$15</f>
        <v>フリガナ　　　　　　（半角ｶﾅ）</v>
      </c>
      <c r="D267">
        <f>VLOOKUP(B266,'入力シート'!$B$15:$N$60,MATCH(Sheet1!C267,'入力シート'!$B$15:$M$15,0),TRUE)</f>
        <v>0</v>
      </c>
    </row>
    <row r="268" spans="2:4" ht="13.5">
      <c r="B268" s="197"/>
      <c r="C268" t="str">
        <f>'入力シート'!$E$15</f>
        <v>〒
（半角数字）</v>
      </c>
      <c r="D268">
        <f>VLOOKUP(B266,'入力シート'!$B$15:$N$60,MATCH(Sheet1!C268,'入力シート'!$B$15:$M$15,0),TRUE)</f>
        <v>0</v>
      </c>
    </row>
    <row r="269" spans="2:4" ht="13.5">
      <c r="B269" s="197"/>
      <c r="C269" t="str">
        <f>'入力シート'!$F$15</f>
        <v>住所
（茨城県から入力）</v>
      </c>
      <c r="D269">
        <f>VLOOKUP(B266,'入力シート'!$B$15:$N$60,MATCH(Sheet1!C269,'入力シート'!$B$15:$M$15,0),TRUE)</f>
        <v>0</v>
      </c>
    </row>
    <row r="270" spans="2:4" ht="13.5">
      <c r="B270" s="197"/>
      <c r="C270" t="str">
        <f>'入力シート'!$G$15</f>
        <v>生年月日
（半角でＨ○．○．○と入力）</v>
      </c>
      <c r="D270">
        <f>VLOOKUP(B266,'入力シート'!$B$15:$N$60,MATCH(Sheet1!C270,'入力シート'!$B$15:$M$15,0),TRUE)</f>
        <v>0</v>
      </c>
    </row>
    <row r="271" spans="2:4" ht="13.5">
      <c r="B271" s="197"/>
      <c r="C271" t="str">
        <f>'入力シート'!$L$15</f>
        <v>学年・男女・段</v>
      </c>
      <c r="D271">
        <f>VLOOKUP(B266,'入力シート'!$B$15:$N$60,MATCH(Sheet1!C271,'入力シート'!$B$15:$M$15,0),TRUE)</f>
      </c>
    </row>
    <row r="272" spans="2:4" ht="13.5">
      <c r="B272" s="197"/>
      <c r="C272" t="str">
        <f>'入力シート'!$M$15</f>
        <v>剣連登録番号
（既に登録してある場合のみ記入）</v>
      </c>
      <c r="D272">
        <f>VLOOKUP(B266,'入力シート'!$B$15:$N$60,MATCH(Sheet1!C272,'入力シート'!$B$15:$M$15,0),TRUE)</f>
        <v>0</v>
      </c>
    </row>
    <row r="273" spans="2:4" ht="13.5">
      <c r="B273" s="197">
        <v>32</v>
      </c>
      <c r="C273" t="str">
        <f>'入力シート'!$C$15</f>
        <v>生徒氏名</v>
      </c>
      <c r="D273">
        <f>VLOOKUP(B273,'入力シート'!$B$15:$N$60,MATCH(Sheet1!C273,'入力シート'!$B$15:$M$15,0),TRUE)</f>
        <v>0</v>
      </c>
    </row>
    <row r="274" spans="2:4" ht="13.5">
      <c r="B274" s="197"/>
      <c r="C274" t="str">
        <f>'入力シート'!$D$15</f>
        <v>フリガナ　　　　　　（半角ｶﾅ）</v>
      </c>
      <c r="D274">
        <f>VLOOKUP(B273,'入力シート'!$B$15:$N$60,MATCH(Sheet1!C274,'入力シート'!$B$15:$M$15,0),TRUE)</f>
        <v>0</v>
      </c>
    </row>
    <row r="275" spans="2:4" ht="13.5">
      <c r="B275" s="197"/>
      <c r="C275" t="str">
        <f>'入力シート'!$E$15</f>
        <v>〒
（半角数字）</v>
      </c>
      <c r="D275">
        <f>VLOOKUP(B273,'入力シート'!$B$15:$N$60,MATCH(Sheet1!C275,'入力シート'!$B$15:$M$15,0),TRUE)</f>
        <v>0</v>
      </c>
    </row>
    <row r="276" spans="2:4" ht="13.5">
      <c r="B276" s="197"/>
      <c r="C276" t="str">
        <f>'入力シート'!$F$15</f>
        <v>住所
（茨城県から入力）</v>
      </c>
      <c r="D276">
        <f>VLOOKUP(B273,'入力シート'!$B$15:$N$60,MATCH(Sheet1!C276,'入力シート'!$B$15:$M$15,0),TRUE)</f>
        <v>0</v>
      </c>
    </row>
    <row r="277" spans="2:4" ht="13.5">
      <c r="B277" s="197"/>
      <c r="C277" t="str">
        <f>'入力シート'!$G$15</f>
        <v>生年月日
（半角でＨ○．○．○と入力）</v>
      </c>
      <c r="D277">
        <f>VLOOKUP(B273,'入力シート'!$B$15:$N$60,MATCH(Sheet1!C277,'入力シート'!$B$15:$M$15,0),TRUE)</f>
        <v>0</v>
      </c>
    </row>
    <row r="278" spans="2:4" ht="13.5">
      <c r="B278" s="197"/>
      <c r="C278" t="str">
        <f>'入力シート'!$L$15</f>
        <v>学年・男女・段</v>
      </c>
      <c r="D278">
        <f>VLOOKUP(B273,'入力シート'!$B$15:$N$60,MATCH(Sheet1!C278,'入力シート'!$B$15:$M$15,0),TRUE)</f>
      </c>
    </row>
    <row r="279" spans="2:4" ht="13.5">
      <c r="B279" s="197"/>
      <c r="C279" t="str">
        <f>'入力シート'!$M$15</f>
        <v>剣連登録番号
（既に登録してある場合のみ記入）</v>
      </c>
      <c r="D279">
        <f>VLOOKUP(B273,'入力シート'!$B$15:$N$60,MATCH(Sheet1!C279,'入力シート'!$B$15:$M$15,0),TRUE)</f>
        <v>0</v>
      </c>
    </row>
    <row r="280" spans="2:4" ht="13.5">
      <c r="B280" s="197">
        <v>33</v>
      </c>
      <c r="C280" t="str">
        <f>'入力シート'!$C$15</f>
        <v>生徒氏名</v>
      </c>
      <c r="D280">
        <f>VLOOKUP(B280,'入力シート'!$B$15:$N$60,MATCH(Sheet1!C280,'入力シート'!$B$15:$M$15,0),TRUE)</f>
        <v>0</v>
      </c>
    </row>
    <row r="281" spans="2:4" ht="13.5">
      <c r="B281" s="197"/>
      <c r="C281" t="str">
        <f>'入力シート'!$D$15</f>
        <v>フリガナ　　　　　　（半角ｶﾅ）</v>
      </c>
      <c r="D281">
        <f>VLOOKUP(B280,'入力シート'!$B$15:$N$60,MATCH(Sheet1!C281,'入力シート'!$B$15:$M$15,0),TRUE)</f>
        <v>0</v>
      </c>
    </row>
    <row r="282" spans="2:4" ht="13.5">
      <c r="B282" s="197"/>
      <c r="C282" t="str">
        <f>'入力シート'!$E$15</f>
        <v>〒
（半角数字）</v>
      </c>
      <c r="D282">
        <f>VLOOKUP(B280,'入力シート'!$B$15:$N$60,MATCH(Sheet1!C282,'入力シート'!$B$15:$M$15,0),TRUE)</f>
        <v>0</v>
      </c>
    </row>
    <row r="283" spans="2:4" ht="13.5">
      <c r="B283" s="197"/>
      <c r="C283" t="str">
        <f>'入力シート'!$F$15</f>
        <v>住所
（茨城県から入力）</v>
      </c>
      <c r="D283">
        <f>VLOOKUP(B280,'入力シート'!$B$15:$N$60,MATCH(Sheet1!C283,'入力シート'!$B$15:$M$15,0),TRUE)</f>
        <v>0</v>
      </c>
    </row>
    <row r="284" spans="2:4" ht="13.5">
      <c r="B284" s="197"/>
      <c r="C284" t="str">
        <f>'入力シート'!$G$15</f>
        <v>生年月日
（半角でＨ○．○．○と入力）</v>
      </c>
      <c r="D284">
        <f>VLOOKUP(B280,'入力シート'!$B$15:$N$60,MATCH(Sheet1!C284,'入力シート'!$B$15:$M$15,0),TRUE)</f>
        <v>0</v>
      </c>
    </row>
    <row r="285" spans="2:4" ht="13.5">
      <c r="B285" s="197"/>
      <c r="C285" t="str">
        <f>'入力シート'!$L$15</f>
        <v>学年・男女・段</v>
      </c>
      <c r="D285">
        <f>VLOOKUP(B280,'入力シート'!$B$15:$N$60,MATCH(Sheet1!C285,'入力シート'!$B$15:$M$15,0),TRUE)</f>
      </c>
    </row>
    <row r="286" spans="2:4" ht="13.5">
      <c r="B286" s="197"/>
      <c r="C286" t="str">
        <f>'入力シート'!$M$15</f>
        <v>剣連登録番号
（既に登録してある場合のみ記入）</v>
      </c>
      <c r="D286">
        <f>VLOOKUP(B280,'入力シート'!$B$15:$N$60,MATCH(Sheet1!C286,'入力シート'!$B$15:$M$15,0),TRUE)</f>
        <v>0</v>
      </c>
    </row>
    <row r="287" spans="2:4" ht="13.5">
      <c r="B287" s="197">
        <v>34</v>
      </c>
      <c r="C287" t="str">
        <f>'入力シート'!$C$15</f>
        <v>生徒氏名</v>
      </c>
      <c r="D287">
        <f>VLOOKUP(B287,'入力シート'!$B$15:$N$60,MATCH(Sheet1!C287,'入力シート'!$B$15:$M$15,0),TRUE)</f>
        <v>0</v>
      </c>
    </row>
    <row r="288" spans="2:4" ht="13.5">
      <c r="B288" s="197"/>
      <c r="C288" t="str">
        <f>'入力シート'!$D$15</f>
        <v>フリガナ　　　　　　（半角ｶﾅ）</v>
      </c>
      <c r="D288">
        <f>VLOOKUP(B287,'入力シート'!$B$15:$N$60,MATCH(Sheet1!C288,'入力シート'!$B$15:$M$15,0),TRUE)</f>
        <v>0</v>
      </c>
    </row>
    <row r="289" spans="2:4" ht="13.5">
      <c r="B289" s="197"/>
      <c r="C289" t="str">
        <f>'入力シート'!$E$15</f>
        <v>〒
（半角数字）</v>
      </c>
      <c r="D289">
        <f>VLOOKUP(B287,'入力シート'!$B$15:$N$60,MATCH(Sheet1!C289,'入力シート'!$B$15:$M$15,0),TRUE)</f>
        <v>0</v>
      </c>
    </row>
    <row r="290" spans="2:4" ht="13.5">
      <c r="B290" s="197"/>
      <c r="C290" t="str">
        <f>'入力シート'!$F$15</f>
        <v>住所
（茨城県から入力）</v>
      </c>
      <c r="D290">
        <f>VLOOKUP(B287,'入力シート'!$B$15:$N$60,MATCH(Sheet1!C290,'入力シート'!$B$15:$M$15,0),TRUE)</f>
        <v>0</v>
      </c>
    </row>
    <row r="291" spans="2:4" ht="13.5">
      <c r="B291" s="197"/>
      <c r="C291" t="str">
        <f>'入力シート'!$G$15</f>
        <v>生年月日
（半角でＨ○．○．○と入力）</v>
      </c>
      <c r="D291">
        <f>VLOOKUP(B287,'入力シート'!$B$15:$N$60,MATCH(Sheet1!C291,'入力シート'!$B$15:$M$15,0),TRUE)</f>
        <v>0</v>
      </c>
    </row>
    <row r="292" spans="2:4" ht="13.5">
      <c r="B292" s="197"/>
      <c r="C292" t="str">
        <f>'入力シート'!$L$15</f>
        <v>学年・男女・段</v>
      </c>
      <c r="D292">
        <f>VLOOKUP(B287,'入力シート'!$B$15:$N$60,MATCH(Sheet1!C292,'入力シート'!$B$15:$M$15,0),TRUE)</f>
      </c>
    </row>
    <row r="293" spans="2:4" ht="13.5">
      <c r="B293" s="197"/>
      <c r="C293" t="str">
        <f>'入力シート'!$M$15</f>
        <v>剣連登録番号
（既に登録してある場合のみ記入）</v>
      </c>
      <c r="D293">
        <f>VLOOKUP(B287,'入力シート'!$B$15:$N$60,MATCH(Sheet1!C293,'入力シート'!$B$15:$M$15,0),TRUE)</f>
        <v>0</v>
      </c>
    </row>
    <row r="294" spans="2:4" ht="13.5">
      <c r="B294" s="197">
        <v>35</v>
      </c>
      <c r="C294" t="str">
        <f>'入力シート'!$C$15</f>
        <v>生徒氏名</v>
      </c>
      <c r="D294">
        <f>VLOOKUP(B294,'入力シート'!$B$15:$N$60,MATCH(Sheet1!C294,'入力シート'!$B$15:$M$15,0),TRUE)</f>
        <v>0</v>
      </c>
    </row>
    <row r="295" spans="2:4" ht="13.5">
      <c r="B295" s="197"/>
      <c r="C295" t="str">
        <f>'入力シート'!$D$15</f>
        <v>フリガナ　　　　　　（半角ｶﾅ）</v>
      </c>
      <c r="D295">
        <f>VLOOKUP(B294,'入力シート'!$B$15:$N$60,MATCH(Sheet1!C295,'入力シート'!$B$15:$M$15,0),TRUE)</f>
        <v>0</v>
      </c>
    </row>
    <row r="296" spans="2:4" ht="13.5">
      <c r="B296" s="197"/>
      <c r="C296" t="str">
        <f>'入力シート'!$E$15</f>
        <v>〒
（半角数字）</v>
      </c>
      <c r="D296">
        <f>VLOOKUP(B294,'入力シート'!$B$15:$N$60,MATCH(Sheet1!C296,'入力シート'!$B$15:$M$15,0),TRUE)</f>
        <v>0</v>
      </c>
    </row>
    <row r="297" spans="2:4" ht="13.5">
      <c r="B297" s="197"/>
      <c r="C297" t="str">
        <f>'入力シート'!$F$15</f>
        <v>住所
（茨城県から入力）</v>
      </c>
      <c r="D297">
        <f>VLOOKUP(B294,'入力シート'!$B$15:$N$60,MATCH(Sheet1!C297,'入力シート'!$B$15:$M$15,0),TRUE)</f>
        <v>0</v>
      </c>
    </row>
    <row r="298" spans="2:4" ht="13.5">
      <c r="B298" s="197"/>
      <c r="C298" t="str">
        <f>'入力シート'!$G$15</f>
        <v>生年月日
（半角でＨ○．○．○と入力）</v>
      </c>
      <c r="D298">
        <f>VLOOKUP(B294,'入力シート'!$B$15:$N$60,MATCH(Sheet1!C298,'入力シート'!$B$15:$M$15,0),TRUE)</f>
        <v>0</v>
      </c>
    </row>
    <row r="299" spans="2:4" ht="13.5">
      <c r="B299" s="197"/>
      <c r="C299" t="str">
        <f>'入力シート'!$L$15</f>
        <v>学年・男女・段</v>
      </c>
      <c r="D299">
        <f>VLOOKUP(B294,'入力シート'!$B$15:$N$60,MATCH(Sheet1!C299,'入力シート'!$B$15:$M$15,0),TRUE)</f>
      </c>
    </row>
    <row r="300" spans="2:4" ht="13.5">
      <c r="B300" s="197"/>
      <c r="C300" t="str">
        <f>'入力シート'!$M$15</f>
        <v>剣連登録番号
（既に登録してある場合のみ記入）</v>
      </c>
      <c r="D300">
        <f>VLOOKUP(B294,'入力シート'!$B$15:$N$60,MATCH(Sheet1!C300,'入力シート'!$B$15:$M$15,0),TRUE)</f>
        <v>0</v>
      </c>
    </row>
    <row r="301" spans="2:4" ht="13.5">
      <c r="B301" s="197">
        <v>36</v>
      </c>
      <c r="C301" t="str">
        <f>'入力シート'!$C$15</f>
        <v>生徒氏名</v>
      </c>
      <c r="D301">
        <f>VLOOKUP(B301,'入力シート'!$B$15:$N$60,MATCH(Sheet1!C301,'入力シート'!$B$15:$M$15,0),TRUE)</f>
        <v>0</v>
      </c>
    </row>
    <row r="302" spans="2:4" ht="13.5">
      <c r="B302" s="197"/>
      <c r="C302" t="str">
        <f>'入力シート'!$D$15</f>
        <v>フリガナ　　　　　　（半角ｶﾅ）</v>
      </c>
      <c r="D302">
        <f>VLOOKUP(B301,'入力シート'!$B$15:$N$60,MATCH(Sheet1!C302,'入力シート'!$B$15:$M$15,0),TRUE)</f>
        <v>0</v>
      </c>
    </row>
    <row r="303" spans="2:4" ht="13.5">
      <c r="B303" s="197"/>
      <c r="C303" t="str">
        <f>'入力シート'!$E$15</f>
        <v>〒
（半角数字）</v>
      </c>
      <c r="D303">
        <f>VLOOKUP(B301,'入力シート'!$B$15:$N$60,MATCH(Sheet1!C303,'入力シート'!$B$15:$M$15,0),TRUE)</f>
        <v>0</v>
      </c>
    </row>
    <row r="304" spans="2:4" ht="13.5">
      <c r="B304" s="197"/>
      <c r="C304" t="str">
        <f>'入力シート'!$F$15</f>
        <v>住所
（茨城県から入力）</v>
      </c>
      <c r="D304">
        <f>VLOOKUP(B301,'入力シート'!$B$15:$N$60,MATCH(Sheet1!C304,'入力シート'!$B$15:$M$15,0),TRUE)</f>
        <v>0</v>
      </c>
    </row>
    <row r="305" spans="2:4" ht="13.5">
      <c r="B305" s="197"/>
      <c r="C305" t="str">
        <f>'入力シート'!$G$15</f>
        <v>生年月日
（半角でＨ○．○．○と入力）</v>
      </c>
      <c r="D305">
        <f>VLOOKUP(B301,'入力シート'!$B$15:$N$60,MATCH(Sheet1!C305,'入力シート'!$B$15:$M$15,0),TRUE)</f>
        <v>0</v>
      </c>
    </row>
    <row r="306" spans="2:4" ht="13.5">
      <c r="B306" s="197"/>
      <c r="C306" t="str">
        <f>'入力シート'!$L$15</f>
        <v>学年・男女・段</v>
      </c>
      <c r="D306">
        <f>VLOOKUP(B301,'入力シート'!$B$15:$N$60,MATCH(Sheet1!C306,'入力シート'!$B$15:$M$15,0),TRUE)</f>
      </c>
    </row>
    <row r="307" spans="2:4" ht="13.5">
      <c r="B307" s="197"/>
      <c r="C307" t="str">
        <f>'入力シート'!$M$15</f>
        <v>剣連登録番号
（既に登録してある場合のみ記入）</v>
      </c>
      <c r="D307">
        <f>VLOOKUP(B301,'入力シート'!$B$15:$N$60,MATCH(Sheet1!C307,'入力シート'!$B$15:$M$15,0),TRUE)</f>
        <v>0</v>
      </c>
    </row>
    <row r="308" spans="2:4" ht="13.5">
      <c r="B308" s="197">
        <v>37</v>
      </c>
      <c r="C308" t="str">
        <f>'入力シート'!$C$15</f>
        <v>生徒氏名</v>
      </c>
      <c r="D308">
        <f>VLOOKUP(B308,'入力シート'!$B$15:$N$60,MATCH(Sheet1!C308,'入力シート'!$B$15:$M$15,0),TRUE)</f>
        <v>0</v>
      </c>
    </row>
    <row r="309" spans="2:4" ht="13.5">
      <c r="B309" s="197"/>
      <c r="C309" t="str">
        <f>'入力シート'!$D$15</f>
        <v>フリガナ　　　　　　（半角ｶﾅ）</v>
      </c>
      <c r="D309">
        <f>VLOOKUP(B308,'入力シート'!$B$15:$N$60,MATCH(Sheet1!C309,'入力シート'!$B$15:$M$15,0),TRUE)</f>
        <v>0</v>
      </c>
    </row>
    <row r="310" spans="2:4" ht="13.5">
      <c r="B310" s="197"/>
      <c r="C310" t="str">
        <f>'入力シート'!$E$15</f>
        <v>〒
（半角数字）</v>
      </c>
      <c r="D310">
        <f>VLOOKUP(B308,'入力シート'!$B$15:$N$60,MATCH(Sheet1!C310,'入力シート'!$B$15:$M$15,0),TRUE)</f>
        <v>0</v>
      </c>
    </row>
    <row r="311" spans="2:4" ht="13.5">
      <c r="B311" s="197"/>
      <c r="C311" t="str">
        <f>'入力シート'!$F$15</f>
        <v>住所
（茨城県から入力）</v>
      </c>
      <c r="D311">
        <f>VLOOKUP(B308,'入力シート'!$B$15:$N$60,MATCH(Sheet1!C311,'入力シート'!$B$15:$M$15,0),TRUE)</f>
        <v>0</v>
      </c>
    </row>
    <row r="312" spans="2:4" ht="13.5">
      <c r="B312" s="197"/>
      <c r="C312" t="str">
        <f>'入力シート'!$G$15</f>
        <v>生年月日
（半角でＨ○．○．○と入力）</v>
      </c>
      <c r="D312">
        <f>VLOOKUP(B308,'入力シート'!$B$15:$N$60,MATCH(Sheet1!C312,'入力シート'!$B$15:$M$15,0),TRUE)</f>
        <v>0</v>
      </c>
    </row>
    <row r="313" spans="2:4" ht="13.5">
      <c r="B313" s="197"/>
      <c r="C313" t="str">
        <f>'入力シート'!$L$15</f>
        <v>学年・男女・段</v>
      </c>
      <c r="D313">
        <f>VLOOKUP(B308,'入力シート'!$B$15:$N$60,MATCH(Sheet1!C313,'入力シート'!$B$15:$M$15,0),TRUE)</f>
      </c>
    </row>
    <row r="314" spans="2:4" ht="13.5">
      <c r="B314" s="197"/>
      <c r="C314" t="str">
        <f>'入力シート'!$M$15</f>
        <v>剣連登録番号
（既に登録してある場合のみ記入）</v>
      </c>
      <c r="D314">
        <f>VLOOKUP(B308,'入力シート'!$B$15:$N$60,MATCH(Sheet1!C314,'入力シート'!$B$15:$M$15,0),TRUE)</f>
        <v>0</v>
      </c>
    </row>
    <row r="315" spans="2:4" ht="13.5">
      <c r="B315" s="197">
        <v>38</v>
      </c>
      <c r="C315" t="str">
        <f>'入力シート'!$C$15</f>
        <v>生徒氏名</v>
      </c>
      <c r="D315">
        <f>VLOOKUP(B315,'入力シート'!$B$15:$N$60,MATCH(Sheet1!C315,'入力シート'!$B$15:$M$15,0),TRUE)</f>
        <v>0</v>
      </c>
    </row>
    <row r="316" spans="2:4" ht="13.5">
      <c r="B316" s="197"/>
      <c r="C316" t="str">
        <f>'入力シート'!$D$15</f>
        <v>フリガナ　　　　　　（半角ｶﾅ）</v>
      </c>
      <c r="D316">
        <f>VLOOKUP(B315,'入力シート'!$B$15:$N$60,MATCH(Sheet1!C316,'入力シート'!$B$15:$M$15,0),TRUE)</f>
        <v>0</v>
      </c>
    </row>
    <row r="317" spans="2:4" ht="13.5">
      <c r="B317" s="197"/>
      <c r="C317" t="str">
        <f>'入力シート'!$E$15</f>
        <v>〒
（半角数字）</v>
      </c>
      <c r="D317">
        <f>VLOOKUP(B315,'入力シート'!$B$15:$N$60,MATCH(Sheet1!C317,'入力シート'!$B$15:$M$15,0),TRUE)</f>
        <v>0</v>
      </c>
    </row>
    <row r="318" spans="2:4" ht="13.5">
      <c r="B318" s="197"/>
      <c r="C318" t="str">
        <f>'入力シート'!$F$15</f>
        <v>住所
（茨城県から入力）</v>
      </c>
      <c r="D318">
        <f>VLOOKUP(B315,'入力シート'!$B$15:$N$60,MATCH(Sheet1!C318,'入力シート'!$B$15:$M$15,0),TRUE)</f>
        <v>0</v>
      </c>
    </row>
    <row r="319" spans="2:4" ht="13.5">
      <c r="B319" s="197"/>
      <c r="C319" t="str">
        <f>'入力シート'!$G$15</f>
        <v>生年月日
（半角でＨ○．○．○と入力）</v>
      </c>
      <c r="D319">
        <f>VLOOKUP(B315,'入力シート'!$B$15:$N$60,MATCH(Sheet1!C319,'入力シート'!$B$15:$M$15,0),TRUE)</f>
        <v>0</v>
      </c>
    </row>
    <row r="320" spans="2:4" ht="13.5">
      <c r="B320" s="197"/>
      <c r="C320" t="str">
        <f>'入力シート'!$L$15</f>
        <v>学年・男女・段</v>
      </c>
      <c r="D320">
        <f>VLOOKUP(B315,'入力シート'!$B$15:$N$60,MATCH(Sheet1!C320,'入力シート'!$B$15:$M$15,0),TRUE)</f>
      </c>
    </row>
    <row r="321" spans="2:4" ht="13.5">
      <c r="B321" s="197"/>
      <c r="C321" t="str">
        <f>'入力シート'!$M$15</f>
        <v>剣連登録番号
（既に登録してある場合のみ記入）</v>
      </c>
      <c r="D321">
        <f>VLOOKUP(B315,'入力シート'!$B$15:$N$60,MATCH(Sheet1!C321,'入力シート'!$B$15:$M$15,0),TRUE)</f>
        <v>0</v>
      </c>
    </row>
    <row r="322" spans="2:4" ht="13.5">
      <c r="B322" s="197">
        <v>39</v>
      </c>
      <c r="C322" t="str">
        <f>'入力シート'!$C$15</f>
        <v>生徒氏名</v>
      </c>
      <c r="D322">
        <f>VLOOKUP(B322,'入力シート'!$B$15:$N$60,MATCH(Sheet1!C322,'入力シート'!$B$15:$M$15,0),TRUE)</f>
        <v>0</v>
      </c>
    </row>
    <row r="323" spans="2:4" ht="13.5">
      <c r="B323" s="197"/>
      <c r="C323" t="str">
        <f>'入力シート'!$D$15</f>
        <v>フリガナ　　　　　　（半角ｶﾅ）</v>
      </c>
      <c r="D323">
        <f>VLOOKUP(B322,'入力シート'!$B$15:$N$60,MATCH(Sheet1!C323,'入力シート'!$B$15:$M$15,0),TRUE)</f>
        <v>0</v>
      </c>
    </row>
    <row r="324" spans="2:4" ht="13.5">
      <c r="B324" s="197"/>
      <c r="C324" t="str">
        <f>'入力シート'!$E$15</f>
        <v>〒
（半角数字）</v>
      </c>
      <c r="D324">
        <f>VLOOKUP(B322,'入力シート'!$B$15:$N$60,MATCH(Sheet1!C324,'入力シート'!$B$15:$M$15,0),TRUE)</f>
        <v>0</v>
      </c>
    </row>
    <row r="325" spans="2:4" ht="13.5">
      <c r="B325" s="197"/>
      <c r="C325" t="str">
        <f>'入力シート'!$F$15</f>
        <v>住所
（茨城県から入力）</v>
      </c>
      <c r="D325">
        <f>VLOOKUP(B322,'入力シート'!$B$15:$N$60,MATCH(Sheet1!C325,'入力シート'!$B$15:$M$15,0),TRUE)</f>
        <v>0</v>
      </c>
    </row>
    <row r="326" spans="2:4" ht="13.5">
      <c r="B326" s="197"/>
      <c r="C326" t="str">
        <f>'入力シート'!$G$15</f>
        <v>生年月日
（半角でＨ○．○．○と入力）</v>
      </c>
      <c r="D326">
        <f>VLOOKUP(B322,'入力シート'!$B$15:$N$60,MATCH(Sheet1!C326,'入力シート'!$B$15:$M$15,0),TRUE)</f>
        <v>0</v>
      </c>
    </row>
    <row r="327" spans="2:4" ht="13.5">
      <c r="B327" s="197"/>
      <c r="C327" t="str">
        <f>'入力シート'!$L$15</f>
        <v>学年・男女・段</v>
      </c>
      <c r="D327">
        <f>VLOOKUP(B322,'入力シート'!$B$15:$N$60,MATCH(Sheet1!C327,'入力シート'!$B$15:$M$15,0),TRUE)</f>
      </c>
    </row>
    <row r="328" spans="2:4" ht="13.5">
      <c r="B328" s="197"/>
      <c r="C328" t="str">
        <f>'入力シート'!$M$15</f>
        <v>剣連登録番号
（既に登録してある場合のみ記入）</v>
      </c>
      <c r="D328">
        <f>VLOOKUP(B322,'入力シート'!$B$15:$N$60,MATCH(Sheet1!C328,'入力シート'!$B$15:$M$15,0),TRUE)</f>
        <v>0</v>
      </c>
    </row>
    <row r="329" spans="2:4" ht="13.5">
      <c r="B329" s="197">
        <v>40</v>
      </c>
      <c r="C329" t="str">
        <f>'入力シート'!$C$15</f>
        <v>生徒氏名</v>
      </c>
      <c r="D329">
        <f>VLOOKUP(B329,'入力シート'!$B$15:$N$60,MATCH(Sheet1!C329,'入力シート'!$B$15:$M$15,0),TRUE)</f>
        <v>0</v>
      </c>
    </row>
    <row r="330" spans="2:4" ht="13.5">
      <c r="B330" s="197"/>
      <c r="C330" t="str">
        <f>'入力シート'!$D$15</f>
        <v>フリガナ　　　　　　（半角ｶﾅ）</v>
      </c>
      <c r="D330">
        <f>VLOOKUP(B329,'入力シート'!$B$15:$N$60,MATCH(Sheet1!C330,'入力シート'!$B$15:$M$15,0),TRUE)</f>
        <v>0</v>
      </c>
    </row>
    <row r="331" spans="2:4" ht="13.5">
      <c r="B331" s="197"/>
      <c r="C331" t="str">
        <f>'入力シート'!$E$15</f>
        <v>〒
（半角数字）</v>
      </c>
      <c r="D331">
        <f>VLOOKUP(B329,'入力シート'!$B$15:$N$60,MATCH(Sheet1!C331,'入力シート'!$B$15:$M$15,0),TRUE)</f>
        <v>0</v>
      </c>
    </row>
    <row r="332" spans="2:4" ht="13.5">
      <c r="B332" s="197"/>
      <c r="C332" t="str">
        <f>'入力シート'!$F$15</f>
        <v>住所
（茨城県から入力）</v>
      </c>
      <c r="D332">
        <f>VLOOKUP(B329,'入力シート'!$B$15:$N$60,MATCH(Sheet1!C332,'入力シート'!$B$15:$M$15,0),TRUE)</f>
        <v>0</v>
      </c>
    </row>
    <row r="333" spans="2:4" ht="13.5">
      <c r="B333" s="197"/>
      <c r="C333" t="str">
        <f>'入力シート'!$G$15</f>
        <v>生年月日
（半角でＨ○．○．○と入力）</v>
      </c>
      <c r="D333">
        <f>VLOOKUP(B329,'入力シート'!$B$15:$N$60,MATCH(Sheet1!C333,'入力シート'!$B$15:$M$15,0),TRUE)</f>
        <v>0</v>
      </c>
    </row>
    <row r="334" spans="2:4" ht="13.5">
      <c r="B334" s="197"/>
      <c r="C334" t="str">
        <f>'入力シート'!$L$15</f>
        <v>学年・男女・段</v>
      </c>
      <c r="D334">
        <f>VLOOKUP(B329,'入力シート'!$B$15:$N$60,MATCH(Sheet1!C334,'入力シート'!$B$15:$M$15,0),TRUE)</f>
      </c>
    </row>
    <row r="335" spans="2:4" ht="13.5">
      <c r="B335" s="197"/>
      <c r="C335" t="str">
        <f>'入力シート'!$M$15</f>
        <v>剣連登録番号
（既に登録してある場合のみ記入）</v>
      </c>
      <c r="D335">
        <f>VLOOKUP(B329,'入力シート'!$B$15:$N$60,MATCH(Sheet1!C335,'入力シート'!$B$15:$M$15,0),TRUE)</f>
        <v>0</v>
      </c>
    </row>
    <row r="336" spans="2:4" ht="13.5">
      <c r="B336" s="197">
        <v>41</v>
      </c>
      <c r="C336" t="str">
        <f>'入力シート'!$C$15</f>
        <v>生徒氏名</v>
      </c>
      <c r="D336">
        <f>VLOOKUP(B336,'入力シート'!$B$15:$N$60,MATCH(Sheet1!C336,'入力シート'!$B$15:$M$15,0),TRUE)</f>
        <v>0</v>
      </c>
    </row>
    <row r="337" spans="2:4" ht="13.5">
      <c r="B337" s="197"/>
      <c r="C337" t="str">
        <f>'入力シート'!$D$15</f>
        <v>フリガナ　　　　　　（半角ｶﾅ）</v>
      </c>
      <c r="D337">
        <f>VLOOKUP(B336,'入力シート'!$B$15:$N$60,MATCH(Sheet1!C337,'入力シート'!$B$15:$M$15,0),TRUE)</f>
        <v>0</v>
      </c>
    </row>
    <row r="338" spans="2:4" ht="13.5">
      <c r="B338" s="197"/>
      <c r="C338" t="str">
        <f>'入力シート'!$E$15</f>
        <v>〒
（半角数字）</v>
      </c>
      <c r="D338">
        <f>VLOOKUP(B336,'入力シート'!$B$15:$N$60,MATCH(Sheet1!C338,'入力シート'!$B$15:$M$15,0),TRUE)</f>
        <v>0</v>
      </c>
    </row>
    <row r="339" spans="2:4" ht="13.5">
      <c r="B339" s="197"/>
      <c r="C339" t="str">
        <f>'入力シート'!$F$15</f>
        <v>住所
（茨城県から入力）</v>
      </c>
      <c r="D339">
        <f>VLOOKUP(B336,'入力シート'!$B$15:$N$60,MATCH(Sheet1!C339,'入力シート'!$B$15:$M$15,0),TRUE)</f>
        <v>0</v>
      </c>
    </row>
    <row r="340" spans="2:4" ht="13.5">
      <c r="B340" s="197"/>
      <c r="C340" t="str">
        <f>'入力シート'!$G$15</f>
        <v>生年月日
（半角でＨ○．○．○と入力）</v>
      </c>
      <c r="D340">
        <f>VLOOKUP(B336,'入力シート'!$B$15:$N$60,MATCH(Sheet1!C340,'入力シート'!$B$15:$M$15,0),TRUE)</f>
        <v>0</v>
      </c>
    </row>
    <row r="341" spans="2:4" ht="13.5">
      <c r="B341" s="197"/>
      <c r="C341" t="str">
        <f>'入力シート'!$L$15</f>
        <v>学年・男女・段</v>
      </c>
      <c r="D341">
        <f>VLOOKUP(B336,'入力シート'!$B$15:$N$60,MATCH(Sheet1!C341,'入力シート'!$B$15:$M$15,0),TRUE)</f>
      </c>
    </row>
    <row r="342" spans="2:4" ht="13.5">
      <c r="B342" s="197"/>
      <c r="C342" t="str">
        <f>'入力シート'!$M$15</f>
        <v>剣連登録番号
（既に登録してある場合のみ記入）</v>
      </c>
      <c r="D342">
        <f>VLOOKUP(B336,'入力シート'!$B$15:$N$60,MATCH(Sheet1!C342,'入力シート'!$B$15:$M$15,0),TRUE)</f>
        <v>0</v>
      </c>
    </row>
    <row r="343" spans="2:4" ht="13.5">
      <c r="B343" s="197">
        <v>42</v>
      </c>
      <c r="C343" t="str">
        <f>'入力シート'!$C$15</f>
        <v>生徒氏名</v>
      </c>
      <c r="D343">
        <f>VLOOKUP(B343,'入力シート'!$B$15:$N$60,MATCH(Sheet1!C343,'入力シート'!$B$15:$M$15,0),TRUE)</f>
        <v>0</v>
      </c>
    </row>
    <row r="344" spans="2:4" ht="13.5">
      <c r="B344" s="197"/>
      <c r="C344" t="str">
        <f>'入力シート'!$D$15</f>
        <v>フリガナ　　　　　　（半角ｶﾅ）</v>
      </c>
      <c r="D344">
        <f>VLOOKUP(B343,'入力シート'!$B$15:$N$60,MATCH(Sheet1!C344,'入力シート'!$B$15:$M$15,0),TRUE)</f>
        <v>0</v>
      </c>
    </row>
    <row r="345" spans="2:4" ht="13.5">
      <c r="B345" s="197"/>
      <c r="C345" t="str">
        <f>'入力シート'!$E$15</f>
        <v>〒
（半角数字）</v>
      </c>
      <c r="D345">
        <f>VLOOKUP(B343,'入力シート'!$B$15:$N$60,MATCH(Sheet1!C345,'入力シート'!$B$15:$M$15,0),TRUE)</f>
        <v>0</v>
      </c>
    </row>
    <row r="346" spans="2:4" ht="13.5">
      <c r="B346" s="197"/>
      <c r="C346" t="str">
        <f>'入力シート'!$F$15</f>
        <v>住所
（茨城県から入力）</v>
      </c>
      <c r="D346">
        <f>VLOOKUP(B343,'入力シート'!$B$15:$N$60,MATCH(Sheet1!C346,'入力シート'!$B$15:$M$15,0),TRUE)</f>
        <v>0</v>
      </c>
    </row>
    <row r="347" spans="2:4" ht="13.5">
      <c r="B347" s="197"/>
      <c r="C347" t="str">
        <f>'入力シート'!$G$15</f>
        <v>生年月日
（半角でＨ○．○．○と入力）</v>
      </c>
      <c r="D347">
        <f>VLOOKUP(B343,'入力シート'!$B$15:$N$60,MATCH(Sheet1!C347,'入力シート'!$B$15:$M$15,0),TRUE)</f>
        <v>0</v>
      </c>
    </row>
    <row r="348" spans="2:4" ht="13.5">
      <c r="B348" s="197"/>
      <c r="C348" t="str">
        <f>'入力シート'!$L$15</f>
        <v>学年・男女・段</v>
      </c>
      <c r="D348">
        <f>VLOOKUP(B343,'入力シート'!$B$15:$N$60,MATCH(Sheet1!C348,'入力シート'!$B$15:$M$15,0),TRUE)</f>
      </c>
    </row>
    <row r="349" spans="2:4" ht="13.5">
      <c r="B349" s="197"/>
      <c r="C349" t="str">
        <f>'入力シート'!$M$15</f>
        <v>剣連登録番号
（既に登録してある場合のみ記入）</v>
      </c>
      <c r="D349">
        <f>VLOOKUP(B343,'入力シート'!$B$15:$N$60,MATCH(Sheet1!C349,'入力シート'!$B$15:$M$15,0),TRUE)</f>
        <v>0</v>
      </c>
    </row>
    <row r="350" spans="2:4" ht="13.5">
      <c r="B350" s="197">
        <v>43</v>
      </c>
      <c r="C350" t="str">
        <f>'入力シート'!$C$15</f>
        <v>生徒氏名</v>
      </c>
      <c r="D350">
        <f>VLOOKUP(B350,'入力シート'!$B$15:$N$60,MATCH(Sheet1!C350,'入力シート'!$B$15:$M$15,0),TRUE)</f>
        <v>0</v>
      </c>
    </row>
    <row r="351" spans="2:4" ht="13.5">
      <c r="B351" s="197"/>
      <c r="C351" t="str">
        <f>'入力シート'!$D$15</f>
        <v>フリガナ　　　　　　（半角ｶﾅ）</v>
      </c>
      <c r="D351">
        <f>VLOOKUP(B350,'入力シート'!$B$15:$N$60,MATCH(Sheet1!C351,'入力シート'!$B$15:$M$15,0),TRUE)</f>
        <v>0</v>
      </c>
    </row>
    <row r="352" spans="2:4" ht="13.5">
      <c r="B352" s="197"/>
      <c r="C352" t="str">
        <f>'入力シート'!$E$15</f>
        <v>〒
（半角数字）</v>
      </c>
      <c r="D352">
        <f>VLOOKUP(B350,'入力シート'!$B$15:$N$60,MATCH(Sheet1!C352,'入力シート'!$B$15:$M$15,0),TRUE)</f>
        <v>0</v>
      </c>
    </row>
    <row r="353" spans="2:4" ht="13.5">
      <c r="B353" s="197"/>
      <c r="C353" t="str">
        <f>'入力シート'!$F$15</f>
        <v>住所
（茨城県から入力）</v>
      </c>
      <c r="D353">
        <f>VLOOKUP(B350,'入力シート'!$B$15:$N$60,MATCH(Sheet1!C353,'入力シート'!$B$15:$M$15,0),TRUE)</f>
        <v>0</v>
      </c>
    </row>
    <row r="354" spans="2:4" ht="13.5">
      <c r="B354" s="197"/>
      <c r="C354" t="str">
        <f>'入力シート'!$G$15</f>
        <v>生年月日
（半角でＨ○．○．○と入力）</v>
      </c>
      <c r="D354">
        <f>VLOOKUP(B350,'入力シート'!$B$15:$N$60,MATCH(Sheet1!C354,'入力シート'!$B$15:$M$15,0),TRUE)</f>
        <v>0</v>
      </c>
    </row>
    <row r="355" spans="2:4" ht="13.5">
      <c r="B355" s="197"/>
      <c r="C355" t="str">
        <f>'入力シート'!$L$15</f>
        <v>学年・男女・段</v>
      </c>
      <c r="D355">
        <f>VLOOKUP(B350,'入力シート'!$B$15:$N$60,MATCH(Sheet1!C355,'入力シート'!$B$15:$M$15,0),TRUE)</f>
      </c>
    </row>
    <row r="356" spans="2:4" ht="13.5">
      <c r="B356" s="197"/>
      <c r="C356" t="str">
        <f>'入力シート'!$M$15</f>
        <v>剣連登録番号
（既に登録してある場合のみ記入）</v>
      </c>
      <c r="D356">
        <f>VLOOKUP(B350,'入力シート'!$B$15:$N$60,MATCH(Sheet1!C356,'入力シート'!$B$15:$M$15,0),TRUE)</f>
        <v>0</v>
      </c>
    </row>
    <row r="357" spans="2:4" ht="13.5">
      <c r="B357" s="197">
        <v>44</v>
      </c>
      <c r="C357" t="str">
        <f>'入力シート'!$C$15</f>
        <v>生徒氏名</v>
      </c>
      <c r="D357">
        <f>VLOOKUP(B357,'入力シート'!$B$15:$N$60,MATCH(Sheet1!C357,'入力シート'!$B$15:$M$15,0),TRUE)</f>
        <v>0</v>
      </c>
    </row>
    <row r="358" spans="2:4" ht="13.5">
      <c r="B358" s="197"/>
      <c r="C358" t="str">
        <f>'入力シート'!$D$15</f>
        <v>フリガナ　　　　　　（半角ｶﾅ）</v>
      </c>
      <c r="D358">
        <f>VLOOKUP(B357,'入力シート'!$B$15:$N$60,MATCH(Sheet1!C358,'入力シート'!$B$15:$M$15,0),TRUE)</f>
        <v>0</v>
      </c>
    </row>
    <row r="359" spans="2:4" ht="13.5">
      <c r="B359" s="197"/>
      <c r="C359" t="str">
        <f>'入力シート'!$E$15</f>
        <v>〒
（半角数字）</v>
      </c>
      <c r="D359">
        <f>VLOOKUP(B357,'入力シート'!$B$15:$N$60,MATCH(Sheet1!C359,'入力シート'!$B$15:$M$15,0),TRUE)</f>
        <v>0</v>
      </c>
    </row>
    <row r="360" spans="2:4" ht="13.5">
      <c r="B360" s="197"/>
      <c r="C360" t="str">
        <f>'入力シート'!$F$15</f>
        <v>住所
（茨城県から入力）</v>
      </c>
      <c r="D360">
        <f>VLOOKUP(B357,'入力シート'!$B$15:$N$60,MATCH(Sheet1!C360,'入力シート'!$B$15:$M$15,0),TRUE)</f>
        <v>0</v>
      </c>
    </row>
    <row r="361" spans="2:4" ht="13.5">
      <c r="B361" s="197"/>
      <c r="C361" t="str">
        <f>'入力シート'!$G$15</f>
        <v>生年月日
（半角でＨ○．○．○と入力）</v>
      </c>
      <c r="D361">
        <f>VLOOKUP(B357,'入力シート'!$B$15:$N$60,MATCH(Sheet1!C361,'入力シート'!$B$15:$M$15,0),TRUE)</f>
        <v>0</v>
      </c>
    </row>
    <row r="362" spans="2:4" ht="13.5">
      <c r="B362" s="197"/>
      <c r="C362" t="str">
        <f>'入力シート'!$L$15</f>
        <v>学年・男女・段</v>
      </c>
      <c r="D362">
        <f>VLOOKUP(B357,'入力シート'!$B$15:$N$60,MATCH(Sheet1!C362,'入力シート'!$B$15:$M$15,0),TRUE)</f>
      </c>
    </row>
    <row r="363" spans="2:4" ht="13.5">
      <c r="B363" s="197"/>
      <c r="C363" t="str">
        <f>'入力シート'!$M$15</f>
        <v>剣連登録番号
（既に登録してある場合のみ記入）</v>
      </c>
      <c r="D363">
        <f>VLOOKUP(B357,'入力シート'!$B$15:$N$60,MATCH(Sheet1!C363,'入力シート'!$B$15:$M$15,0),TRUE)</f>
        <v>0</v>
      </c>
    </row>
    <row r="364" spans="2:4" ht="13.5">
      <c r="B364" s="197">
        <v>45</v>
      </c>
      <c r="C364" t="str">
        <f>'入力シート'!$C$15</f>
        <v>生徒氏名</v>
      </c>
      <c r="D364">
        <f>VLOOKUP(B364,'入力シート'!$B$15:$N$60,MATCH(Sheet1!C364,'入力シート'!$B$15:$M$15,0),TRUE)</f>
        <v>0</v>
      </c>
    </row>
    <row r="365" spans="2:4" ht="13.5">
      <c r="B365" s="197"/>
      <c r="C365" t="str">
        <f>'入力シート'!$D$15</f>
        <v>フリガナ　　　　　　（半角ｶﾅ）</v>
      </c>
      <c r="D365">
        <f>VLOOKUP(B364,'入力シート'!$B$15:$N$60,MATCH(Sheet1!C365,'入力シート'!$B$15:$M$15,0),TRUE)</f>
        <v>0</v>
      </c>
    </row>
    <row r="366" spans="2:4" ht="13.5">
      <c r="B366" s="197"/>
      <c r="C366" t="str">
        <f>'入力シート'!$E$15</f>
        <v>〒
（半角数字）</v>
      </c>
      <c r="D366">
        <f>VLOOKUP(B364,'入力シート'!$B$15:$N$60,MATCH(Sheet1!C366,'入力シート'!$B$15:$M$15,0),TRUE)</f>
        <v>0</v>
      </c>
    </row>
    <row r="367" spans="2:4" ht="13.5">
      <c r="B367" s="197"/>
      <c r="C367" t="str">
        <f>'入力シート'!$F$15</f>
        <v>住所
（茨城県から入力）</v>
      </c>
      <c r="D367">
        <f>VLOOKUP(B364,'入力シート'!$B$15:$N$60,MATCH(Sheet1!C367,'入力シート'!$B$15:$M$15,0),TRUE)</f>
        <v>0</v>
      </c>
    </row>
    <row r="368" spans="2:4" ht="13.5">
      <c r="B368" s="197"/>
      <c r="C368" t="str">
        <f>'入力シート'!$G$15</f>
        <v>生年月日
（半角でＨ○．○．○と入力）</v>
      </c>
      <c r="D368">
        <f>VLOOKUP(B364,'入力シート'!$B$15:$N$60,MATCH(Sheet1!C368,'入力シート'!$B$15:$M$15,0),TRUE)</f>
        <v>0</v>
      </c>
    </row>
    <row r="369" spans="2:4" ht="13.5">
      <c r="B369" s="197"/>
      <c r="C369" t="str">
        <f>'入力シート'!$L$15</f>
        <v>学年・男女・段</v>
      </c>
      <c r="D369">
        <f>VLOOKUP(B364,'入力シート'!$B$15:$N$60,MATCH(Sheet1!C369,'入力シート'!$B$15:$M$15,0),TRUE)</f>
      </c>
    </row>
    <row r="370" spans="2:4" ht="13.5">
      <c r="B370" s="197"/>
      <c r="C370" t="str">
        <f>'入力シート'!$M$15</f>
        <v>剣連登録番号
（既に登録してある場合のみ記入）</v>
      </c>
      <c r="D370">
        <f>VLOOKUP(B364,'入力シート'!$B$15:$N$60,MATCH(Sheet1!C370,'入力シート'!$B$15:$M$15,0),TRUE)</f>
        <v>0</v>
      </c>
    </row>
    <row r="371" spans="2:4" ht="13.5">
      <c r="B371">
        <v>1</v>
      </c>
      <c r="C371" t="s">
        <v>100</v>
      </c>
      <c r="D371" t="e">
        <f>VLOOKUP(B371,'入力シート'!$B$9:$P$13,MATCH(C371,'入力シート'!$B$9:$P$9,0),FALSE)</f>
        <v>#N/A</v>
      </c>
    </row>
    <row r="372" spans="2:4" ht="13.5">
      <c r="B372">
        <v>2</v>
      </c>
      <c r="C372" t="s">
        <v>100</v>
      </c>
      <c r="D372" t="e">
        <f>VLOOKUP(B372,'入力シート'!$B$9:$P$13,MATCH(C372,'入力シート'!$B$9:$P$9,0),FALSE)</f>
        <v>#N/A</v>
      </c>
    </row>
    <row r="373" spans="2:4" ht="13.5">
      <c r="B373">
        <v>3</v>
      </c>
      <c r="C373" t="s">
        <v>100</v>
      </c>
      <c r="D373" t="e">
        <f>VLOOKUP(B373,'入力シート'!$B$9:$P$13,MATCH(C373,'入力シート'!$B$9:$P$9,0),FALSE)</f>
        <v>#N/A</v>
      </c>
    </row>
    <row r="374" spans="2:4" ht="13.5">
      <c r="B374">
        <v>4</v>
      </c>
      <c r="C374" t="s">
        <v>100</v>
      </c>
      <c r="D374" t="e">
        <f>VLOOKUP(B374,'入力シート'!$B$9:$P$13,MATCH(C374,'入力シート'!$B$9:$P$9,0),FALSE)</f>
        <v>#N/A</v>
      </c>
    </row>
  </sheetData>
  <sheetProtection/>
  <mergeCells count="50">
    <mergeCell ref="A8:A55"/>
    <mergeCell ref="B357:B363"/>
    <mergeCell ref="B364:B370"/>
    <mergeCell ref="B315:B321"/>
    <mergeCell ref="B322:B328"/>
    <mergeCell ref="B329:B335"/>
    <mergeCell ref="B336:B342"/>
    <mergeCell ref="B343:B349"/>
    <mergeCell ref="B350:B356"/>
    <mergeCell ref="B273:B279"/>
    <mergeCell ref="B308:B314"/>
    <mergeCell ref="B231:B237"/>
    <mergeCell ref="B238:B244"/>
    <mergeCell ref="B245:B251"/>
    <mergeCell ref="B252:B258"/>
    <mergeCell ref="B259:B265"/>
    <mergeCell ref="B294:B300"/>
    <mergeCell ref="B301:B307"/>
    <mergeCell ref="B168:B174"/>
    <mergeCell ref="B175:B181"/>
    <mergeCell ref="B217:B223"/>
    <mergeCell ref="B224:B230"/>
    <mergeCell ref="B280:B286"/>
    <mergeCell ref="B287:B293"/>
    <mergeCell ref="B126:B132"/>
    <mergeCell ref="B133:B139"/>
    <mergeCell ref="B182:B188"/>
    <mergeCell ref="B266:B272"/>
    <mergeCell ref="B189:B195"/>
    <mergeCell ref="B196:B202"/>
    <mergeCell ref="B203:B209"/>
    <mergeCell ref="B210:B216"/>
    <mergeCell ref="B154:B160"/>
    <mergeCell ref="B161:B167"/>
    <mergeCell ref="B140:B146"/>
    <mergeCell ref="B147:B153"/>
    <mergeCell ref="B70:B76"/>
    <mergeCell ref="B77:B83"/>
    <mergeCell ref="B84:B90"/>
    <mergeCell ref="B91:B97"/>
    <mergeCell ref="B98:B104"/>
    <mergeCell ref="B105:B111"/>
    <mergeCell ref="B112:B118"/>
    <mergeCell ref="B119:B125"/>
    <mergeCell ref="B63:B69"/>
    <mergeCell ref="B56:B62"/>
    <mergeCell ref="B8:B19"/>
    <mergeCell ref="B20:B31"/>
    <mergeCell ref="B32:B43"/>
    <mergeCell ref="B44:B5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dc:creator>
  <cp:keywords/>
  <dc:description/>
  <cp:lastModifiedBy>代田 好弘</cp:lastModifiedBy>
  <cp:lastPrinted>2017-04-07T04:31:47Z</cp:lastPrinted>
  <dcterms:created xsi:type="dcterms:W3CDTF">2009-12-08T05:19:55Z</dcterms:created>
  <dcterms:modified xsi:type="dcterms:W3CDTF">2024-04-17T23:09:41Z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